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<sst xmlns="http://schemas.openxmlformats.org/spreadsheetml/2006/main" count="511" uniqueCount="450">
  <si>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</si>
  <si>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</si>
  <si>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</si>
  <si>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</si>
  <si>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</si>
  <si>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</si>
  <si>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</si>
  <si>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</si>
  <si>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</si>
  <si>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</si>
  <si>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</si>
  <si>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</si>
  <si>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</si>
  <si>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</si>
  <si>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</si>
  <si>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</si>
  <si>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</si>
  <si>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</si>
  <si>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</si>
  <si>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</si>
  <si>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</si>
  <si>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</si>
  <si>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</si>
  <si>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</si>
  <si>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</si>
  <si>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</si>
  <si>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</si>
  <si>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</si>
  <si>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</si>
  <si>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</si>
  <si>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</si>
  <si>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</si>
  <si>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</si>
  <si>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</si>
  <si>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</si>
  <si>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</si>
  <si>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</si>
  <si>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</si>
  <si>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</si>
  <si>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</si>
  <si>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</si>
  <si>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</si>
  <si>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</si>
  <si>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</si>
  <si>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</si>
  <si>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</si>
  <si>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</si>
  <si>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</si>
  <si>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</si>
  <si>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</si>
  <si>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</si>
  <si>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</si>
  <si>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</si>
  <si>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</si>
  <si>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</si>
  <si>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</si>
  <si>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</si>
  <si>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</si>
  <si>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</si>
  <si>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</si>
  <si>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</si>
  <si>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</si>
  <si>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</si>
  <si>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</si>
  <si>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</si>
  <si>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</si>
  <si>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</si>
  <si>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</si>
  <si>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</si>
  <si>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</si>
  <si>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</si>
  <si>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</si>
  <si>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</si>
  <si>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</si>
  <si>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</si>
  <si>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</si>
  <si>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</si>
  <si>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</si>
  <si>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</si>
  <si>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</si>
  <si>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</si>
  <si>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</si>
  <si>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</si>
  <si>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</si>
  <si>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</si>
  <si>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</si>
  <si>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</si>
  <si>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</si>
  <si>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</si>
  <si>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</si>
  <si>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</si>
  <si>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</si>
  <si>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</si>
  <si>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</si>
  <si>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</si>
  <si>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</si>
  <si>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</si>
  <si>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</si>
  <si>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</si>
  <si>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</si>
  <si>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</si>
  <si>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</si>
  <si>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</si>
  <si>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</si>
  <si>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</si>
  <si>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</si>
  <si>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</si>
  <si>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</si>
  <si>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</si>
  <si>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</si>
  <si>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</si>
  <si>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</si>
  <si>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</si>
  <si>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</si>
  <si>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</si>
  <si>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</si>
  <si>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</si>
  <si>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</si>
  <si>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</si>
  <si>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</si>
  <si>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</si>
  <si>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</si>
  <si>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</si>
  <si>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</si>
  <si>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</si>
  <si>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</si>
  <si>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</si>
  <si>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</si>
  <si>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</si>
  <si>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</si>
  <si>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</si>
  <si>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</si>
  <si>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</si>
  <si>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</si>
  <si>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</si>
  <si>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</si>
  <si>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</si>
  <si>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</si>
  <si>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</si>
  <si>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</si>
  <si>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</si>
  <si>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</si>
  <si>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</si>
  <si>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</si>
  <si>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</si>
  <si>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</si>
  <si>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</si>
  <si>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</si>
  <si>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</si>
  <si>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</si>
  <si>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</si>
  <si>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</si>
  <si>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</si>
  <si>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</si>
  <si>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</si>
  <si>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</si>
  <si>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</si>
  <si>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</si>
  <si>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</si>
  <si>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</si>
  <si>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</si>
  <si>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</si>
  <si>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</si>
  <si>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</si>
  <si>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</si>
  <si>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48.05</t>
  </si>
  <si>
    <t>SUME PRIMITE DE LA UE/ALTI DONATORI IN CONTUL PLATILOR EFECTUATE SI PREFINANTARI AFERENTE CADRULUI FINANCIAR 2014-2020</t>
  </si>
  <si>
    <t>48.05.02</t>
  </si>
  <si>
    <t>Fondul Social European (FSE)</t>
  </si>
  <si>
    <t>45.05</t>
  </si>
  <si>
    <t>FONDURI EXTERNE NERAMBURSABILE
TOTAL VENITURI</t>
  </si>
  <si>
    <t>45.05.02</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</si>
  <si>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</si>
  <si>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</si>
  <si>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</si>
  <si>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</si>
  <si>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</si>
  <si>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</si>
  <si>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</si>
  <si>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</si>
  <si>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</si>
  <si>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</si>
  <si>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</si>
  <si>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</si>
  <si>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</si>
  <si>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</si>
  <si>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</si>
  <si>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</si>
  <si>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</si>
  <si>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</si>
  <si>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</si>
  <si>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</si>
  <si>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</si>
  <si>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</si>
  <si>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</si>
  <si>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</si>
  <si>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</si>
  <si>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</si>
  <si>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</si>
  <si>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</si>
  <si>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</si>
  <si>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</si>
  <si>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</si>
  <si>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</si>
  <si>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</si>
  <si>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</si>
  <si>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</si>
  <si>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</si>
  <si>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</si>
  <si>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</si>
  <si>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</si>
  <si>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</si>
  <si>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</si>
  <si>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</si>
  <si>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</si>
  <si>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</si>
  <si>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</si>
  <si>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</si>
  <si>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</si>
  <si>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</si>
  <si>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</si>
  <si>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</si>
  <si>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</si>
  <si>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</si>
  <si>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</si>
  <si>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Indemnizatii de hrana</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</si>
  <si>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</si>
  <si>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</si>
  <si>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</si>
  <si>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</si>
  <si>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</si>
  <si>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</si>
  <si>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</si>
  <si>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</si>
  <si>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</si>
  <si>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</si>
  <si>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</si>
  <si>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</si>
  <si>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</si>
  <si>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</si>
  <si>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</si>
  <si>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</si>
  <si>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</si>
  <si>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</si>
  <si>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</si>
  <si>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</si>
  <si>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</si>
  <si>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</si>
  <si>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</si>
  <si>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</si>
  <si>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</si>
  <si>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</si>
  <si>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</si>
  <si>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</si>
  <si>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</si>
  <si>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</si>
  <si>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</si>
  <si>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</si>
  <si>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</si>
  <si>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</si>
  <si>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</si>
  <si>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</si>
  <si>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</si>
  <si>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</si>
  <si>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</si>
  <si>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</si>
  <si>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</si>
  <si>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</si>
  <si>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</si>
  <si>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</si>
  <si>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</si>
  <si>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</si>
  <si>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</si>
  <si>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</si>
  <si>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</si>
  <si>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</si>
  <si>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</si>
  <si>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</si>
  <si>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</si>
  <si>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</si>
  <si>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</si>
  <si>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</si>
  <si>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</si>
  <si>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</si>
  <si>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</si>
  <si>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</si>
  <si>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</si>
  <si>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</si>
  <si>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</si>
  <si>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</si>
  <si>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</si>
  <si>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</si>
  <si>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</si>
  <si>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</si>
  <si>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</si>
  <si>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</si>
  <si>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</si>
  <si>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</si>
  <si>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</si>
  <si>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</si>
  <si>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</si>
  <si>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</si>
  <si>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</si>
  <si>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</si>
  <si>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</si>
  <si>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</si>
  <si>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</si>
  <si>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</si>
  <si>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</si>
  <si>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</si>
  <si>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</si>
  <si>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</si>
  <si>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</si>
  <si>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</si>
  <si>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</si>
  <si>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</si>
  <si>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</si>
  <si>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</si>
  <si>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</si>
  <si>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</si>
  <si>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</si>
  <si>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</si>
  <si>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</si>
  <si>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</si>
  <si>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</si>
  <si>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</si>
  <si>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</si>
  <si>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</si>
  <si>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</si>
  <si>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</si>
  <si>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</si>
  <si>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</si>
  <si>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</si>
  <si>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</si>
  <si>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</si>
  <si>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</si>
  <si>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</si>
  <si>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</si>
  <si>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</si>
  <si>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</si>
  <si>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</si>
  <si>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</si>
  <si>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</si>
  <si>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</si>
  <si>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</si>
  <si>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</si>
  <si>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</si>
  <si>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</si>
  <si>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</si>
  <si>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</si>
  <si>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</si>
  <si>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</si>
  <si>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</si>
  <si>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</si>
  <si>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</si>
  <si>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</si>
  <si>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</si>
  <si>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</si>
  <si>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</si>
  <si>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</si>
  <si>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</si>
  <si>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</si>
  <si>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</si>
  <si>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</si>
  <si>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</si>
  <si>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</si>
  <si>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</si>
  <si>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</si>
  <si>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</si>
  <si>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</si>
  <si>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</si>
  <si>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</si>
  <si>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</si>
  <si>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</si>
  <si>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</si>
  <si>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</si>
  <si>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</si>
  <si>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</si>
  <si>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</si>
  <si>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</si>
  <si>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</si>
  <si>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</si>
  <si>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</si>
  <si>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</si>
  <si>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</si>
  <si>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</si>
  <si>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</si>
  <si>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</si>
  <si>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</si>
  <si>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</si>
  <si>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</si>
  <si>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</si>
  <si>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</si>
  <si>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</si>
  <si>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</si>
  <si>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</si>
  <si>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</si>
  <si>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</si>
  <si>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</si>
  <si>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</si>
  <si>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</si>
  <si>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</si>
  <si>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</si>
  <si>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</si>
  <si>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</si>
  <si>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</si>
  <si>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</si>
  <si>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</si>
  <si>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</si>
  <si>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</si>
  <si>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</si>
  <si>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</si>
  <si>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</si>
  <si>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</si>
  <si>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 xml:space="preserve">Programe din Fondul  Social European  (FSE) </t>
  </si>
  <si>
    <t>Finantarea nationala</t>
  </si>
  <si>
    <t>Finantarea externa nerambursabila</t>
  </si>
  <si>
    <t>Cheltuieli neeligibile</t>
  </si>
  <si>
    <t>66.05.58.01</t>
  </si>
  <si>
    <t xml:space="preserve">Alte programe comunitare finantate in perioada 2014-2020 </t>
  </si>
  <si>
    <t>66.05.58.01.01</t>
  </si>
  <si>
    <t>Finantare nationala</t>
  </si>
  <si>
    <t>66.05.58.01.02</t>
  </si>
  <si>
    <t>Finantare externa nerambursabila</t>
  </si>
  <si>
    <t>66.05.58.15</t>
  </si>
  <si>
    <t>66.05.58.15.01</t>
  </si>
  <si>
    <t>FONDURI EXTERNE NERAMBURSABILE</t>
  </si>
  <si>
    <t>50.08</t>
  </si>
  <si>
    <t>50.08.01</t>
  </si>
  <si>
    <t>50.08.10</t>
  </si>
  <si>
    <t>50.08.20</t>
  </si>
  <si>
    <t>Alte chelutuieli in domeniul sanatatii</t>
  </si>
  <si>
    <t>Alte institutii si actiuni sanitare</t>
  </si>
  <si>
    <t>3"</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</si>
  <si>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</si>
  <si>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t>
  </si>
  <si>
    <t>~ art.38, alin.4 din Legea nr.153/2017,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</si>
  <si>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</si>
  <si>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</si>
  <si>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majorarea acordată suplimentar drepturilor salariale cuvenite, in cuantum de 75%,  pentru personalul din unităţile sanitare publice, conform art.3^1 din Legea nr.19/2020, cu modificarile si completarile ulterioare,  pe perioada starii de urgenta</t>
  </si>
  <si>
    <t>lei</t>
  </si>
  <si>
    <t>Transferuri pentru stimulentul de risc</t>
  </si>
  <si>
    <t>CONT DE EXECUTIE CHELTUIELI MAI  2020</t>
  </si>
  <si>
    <t>CONT DE EXECUTIE VENITURI MAI   2020</t>
  </si>
  <si>
    <t xml:space="preserve">           Presedinte - Director General,</t>
  </si>
  <si>
    <t>Director economic,</t>
  </si>
  <si>
    <t>Intocmit</t>
  </si>
  <si>
    <t xml:space="preserve">                     Jr.Mărculescu Dumitru</t>
  </si>
  <si>
    <t xml:space="preserve">    Ec. Vladu Maria</t>
  </si>
  <si>
    <t>Ec. Bețiu Adrian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</si>
</sst>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0.0"/>
  </numFmts>
  <fonts count="35">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0"/>
    </font>
    <font>
      <sz val="11"/>
      <name val="Arial"/>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2" fillId="17" borderId="0" applyNumberFormat="0" applyBorder="0" applyAlignment="0" applyProtection="0"/>
    <xf numFmtId="0" fontId="26" fillId="9" borderId="1" applyNumberFormat="0" applyAlignment="0" applyProtection="0"/>
    <xf numFmtId="0" fontId="28"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1" fillId="7"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4" fillId="3" borderId="1" applyNumberFormat="0" applyAlignment="0" applyProtection="0"/>
    <xf numFmtId="0" fontId="27" fillId="0" borderId="6" applyNumberFormat="0" applyFill="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25"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105">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57" applyNumberFormat="1" applyFont="1" applyFill="1" applyBorder="1" applyAlignment="1" applyProtection="1">
      <alignment horizontal="left" wrapText="1"/>
      <protection/>
    </xf>
    <xf numFmtId="0" fontId="5" fillId="0" borderId="0" xfId="0" applyFont="1" applyFill="1" applyAlignment="1">
      <alignment/>
    </xf>
    <xf numFmtId="164" fontId="5" fillId="0" borderId="10" xfId="57"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7" applyNumberFormat="1" applyFont="1" applyFill="1" applyBorder="1" applyAlignment="1">
      <alignment wrapText="1"/>
      <protection/>
    </xf>
    <xf numFmtId="164" fontId="2" fillId="0" borderId="10" xfId="57" applyNumberFormat="1" applyFont="1" applyFill="1" applyBorder="1" applyAlignment="1">
      <alignment wrapText="1"/>
      <protection/>
    </xf>
    <xf numFmtId="164" fontId="2" fillId="0" borderId="10" xfId="57"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57"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58" applyNumberFormat="1" applyFont="1" applyFill="1" applyBorder="1" applyAlignment="1">
      <alignment wrapText="1"/>
      <protection/>
    </xf>
    <xf numFmtId="164" fontId="2" fillId="0" borderId="10" xfId="58" applyNumberFormat="1" applyFont="1" applyFill="1" applyBorder="1" applyAlignment="1">
      <alignment wrapText="1"/>
      <protection/>
    </xf>
    <xf numFmtId="49" fontId="9"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7" applyNumberFormat="1" applyFont="1" applyFill="1" applyBorder="1" applyAlignment="1">
      <alignment wrapText="1"/>
      <protection/>
    </xf>
    <xf numFmtId="4" fontId="2" fillId="0" borderId="10" xfId="57" applyNumberFormat="1" applyFont="1" applyFill="1" applyBorder="1" applyAlignment="1" applyProtection="1">
      <alignment wrapText="1"/>
      <protection/>
    </xf>
    <xf numFmtId="164" fontId="10" fillId="0" borderId="10" xfId="57" applyNumberFormat="1" applyFont="1" applyFill="1" applyBorder="1" applyAlignment="1">
      <alignment horizontal="left" vertical="center" wrapText="1"/>
      <protection/>
    </xf>
    <xf numFmtId="164" fontId="10" fillId="0" borderId="10" xfId="58"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6" applyNumberFormat="1" applyFont="1" applyFill="1" applyBorder="1" applyAlignment="1">
      <alignment vertical="top" wrapText="1"/>
      <protection/>
    </xf>
    <xf numFmtId="164" fontId="5" fillId="0" borderId="10" xfId="59" applyNumberFormat="1" applyFont="1" applyFill="1" applyBorder="1" applyAlignment="1" applyProtection="1">
      <alignment vertical="top" wrapText="1"/>
      <protection/>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7" applyNumberFormat="1" applyFont="1" applyFill="1" applyBorder="1" applyAlignment="1">
      <alignment wrapText="1"/>
      <protection/>
    </xf>
    <xf numFmtId="164" fontId="5" fillId="0" borderId="10" xfId="57" applyNumberFormat="1" applyFont="1" applyFill="1" applyBorder="1" applyAlignment="1">
      <alignment/>
      <protection/>
    </xf>
    <xf numFmtId="164" fontId="2" fillId="0" borderId="10" xfId="57"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3" fontId="2" fillId="0" borderId="10" xfId="0" applyNumberFormat="1" applyFont="1" applyFill="1" applyBorder="1" applyAlignment="1" applyProtection="1">
      <alignment horizontal="center" vertical="top" wrapText="1"/>
      <protection/>
    </xf>
    <xf numFmtId="3" fontId="4" fillId="0" borderId="0" xfId="0" applyNumberFormat="1" applyFont="1" applyFill="1" applyBorder="1" applyAlignment="1">
      <alignment horizontal="righ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2" fillId="0" borderId="0" xfId="0" applyFont="1" applyFill="1" applyBorder="1" applyAlignment="1">
      <alignment/>
    </xf>
    <xf numFmtId="0" fontId="4" fillId="0" borderId="0" xfId="0" applyFont="1" applyFill="1" applyAlignment="1">
      <alignment horizontal="right"/>
    </xf>
    <xf numFmtId="3" fontId="5" fillId="0" borderId="10" xfId="0" applyNumberFormat="1" applyFont="1" applyFill="1" applyBorder="1" applyAlignment="1">
      <alignment horizontal="center" wrapText="1"/>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5" applyNumberFormat="1" applyFont="1" applyFill="1" applyBorder="1" applyAlignment="1" applyProtection="1">
      <alignment horizontal="left"/>
      <protection locked="0"/>
    </xf>
    <xf numFmtId="4" fontId="2" fillId="0" borderId="10" xfId="55" applyNumberFormat="1" applyFont="1" applyFill="1" applyBorder="1" applyAlignment="1" applyProtection="1">
      <alignment wrapText="1"/>
      <protection locked="0"/>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57"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3" fillId="0" borderId="0" xfId="0" applyFont="1" applyFill="1" applyAlignment="1">
      <alignment horizontal="left"/>
    </xf>
    <xf numFmtId="4" fontId="5" fillId="0" borderId="10" xfId="0" applyNumberFormat="1" applyFont="1" applyFill="1" applyBorder="1" applyAlignment="1">
      <alignment/>
    </xf>
    <xf numFmtId="4" fontId="2" fillId="0" borderId="10" xfId="0" applyNumberFormat="1" applyFont="1" applyFill="1" applyBorder="1" applyAlignment="1">
      <alignment/>
    </xf>
    <xf numFmtId="4" fontId="5" fillId="0" borderId="10" xfId="58" applyNumberFormat="1" applyFont="1" applyFill="1" applyBorder="1" applyAlignment="1" applyProtection="1">
      <alignment horizontal="right" wrapText="1"/>
      <protection/>
    </xf>
    <xf numFmtId="4" fontId="5" fillId="0" borderId="10" xfId="58"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8" applyNumberFormat="1" applyFont="1" applyFill="1" applyBorder="1" applyAlignment="1" applyProtection="1">
      <alignment horizontal="right" wrapText="1"/>
      <protection/>
    </xf>
    <xf numFmtId="4" fontId="7" fillId="0" borderId="10" xfId="58"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8"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8"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164" fontId="11" fillId="0" borderId="10" xfId="58" applyNumberFormat="1" applyFont="1" applyFill="1" applyBorder="1" applyAlignment="1">
      <alignment horizontal="left" vertical="center"/>
      <protection/>
    </xf>
    <xf numFmtId="4" fontId="5" fillId="0" borderId="10" xfId="0" applyNumberFormat="1" applyFont="1" applyFill="1" applyBorder="1" applyAlignment="1">
      <alignment/>
    </xf>
    <xf numFmtId="0" fontId="34" fillId="0" borderId="0" xfId="0" applyFont="1" applyFill="1" applyAlignment="1">
      <alignment/>
    </xf>
    <xf numFmtId="4" fontId="34" fillId="0" borderId="0" xfId="0" applyNumberFormat="1" applyFont="1" applyFill="1" applyAlignment="1">
      <alignment/>
    </xf>
    <xf numFmtId="0" fontId="34" fillId="0" borderId="0" xfId="0" applyFont="1" applyFill="1" applyAlignment="1">
      <alignment/>
    </xf>
    <xf numFmtId="0" fontId="34"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uget 2004 cf lg 507 2003 CU DEBL10% MAI cu virari" xfId="56"/>
    <cellStyle name="Normal_BUGET RECTIFICARE OUG 89 VIRARI FINALE" xfId="57"/>
    <cellStyle name="Normal_BUGET RECTIFICARE OUG 89 VIRARI FINALE_12.Cont executie CHELTUIELI DECEMBRIE 2014" xfId="58"/>
    <cellStyle name="Normal_LG 216 CALCULE BVC 200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H98"/>
  <sheetViews>
    <sheetView zoomScalePageLayoutView="0" workbookViewId="0" topLeftCell="A1">
      <pane xSplit="4" ySplit="6" topLeftCell="E76" activePane="bottomRight" state="frozen"/>
      <selection pane="topLeft" activeCell="F7" sqref="F7:G95"/>
      <selection pane="topRight" activeCell="F7" sqref="F7:G95"/>
      <selection pane="bottomLeft" activeCell="F7" sqref="F7:G95"/>
      <selection pane="bottomRight" activeCell="B97" sqref="B97"/>
    </sheetView>
  </sheetViews>
  <sheetFormatPr defaultColWidth="9.140625" defaultRowHeight="12.75"/>
  <cols>
    <col min="1" max="1" width="8.421875" style="52" customWidth="1"/>
    <col min="2" max="2" width="57.57421875" style="5" customWidth="1"/>
    <col min="3" max="3" width="5.00390625" style="5" customWidth="1"/>
    <col min="4" max="4" width="14.00390625" style="43" customWidth="1"/>
    <col min="5" max="5" width="13.57421875" style="43" customWidth="1"/>
    <col min="6" max="6" width="15.7109375" style="5" customWidth="1"/>
    <col min="7" max="7" width="15.57421875" style="5" customWidth="1"/>
    <col min="8" max="8" width="13.7109375" style="5" customWidth="1"/>
    <col min="9" max="16384" width="9.140625" style="5" customWidth="1"/>
  </cols>
  <sheetData>
    <row r="1" spans="2:5" ht="20.25">
      <c r="B1" s="81" t="s">
        <v>443</v>
      </c>
      <c r="C1" s="53"/>
      <c r="D1" s="54"/>
      <c r="E1" s="54"/>
    </row>
    <row r="2" spans="2:5" ht="17.25" customHeight="1">
      <c r="B2" s="55"/>
      <c r="C2" s="55"/>
      <c r="D2" s="54"/>
      <c r="E2" s="54"/>
    </row>
    <row r="3" spans="1:7" ht="15">
      <c r="A3" s="56"/>
      <c r="B3" s="57"/>
      <c r="C3" s="57"/>
      <c r="D3" s="6"/>
      <c r="E3" s="6"/>
      <c r="F3" s="6"/>
      <c r="G3" s="6"/>
    </row>
    <row r="4" spans="2:7" ht="12.75" customHeight="1">
      <c r="B4" s="58"/>
      <c r="C4" s="58"/>
      <c r="D4" s="6"/>
      <c r="E4" s="6"/>
      <c r="F4" s="6"/>
      <c r="G4" s="59" t="s">
        <v>0</v>
      </c>
    </row>
    <row r="5" spans="1:7" ht="90">
      <c r="A5" s="12" t="s">
        <v>1</v>
      </c>
      <c r="B5" s="12" t="s">
        <v>2</v>
      </c>
      <c r="C5" s="12" t="s">
        <v>3</v>
      </c>
      <c r="D5" s="12" t="s">
        <v>4</v>
      </c>
      <c r="E5" s="12" t="s">
        <v>5</v>
      </c>
      <c r="F5" s="11" t="s">
        <v>6</v>
      </c>
      <c r="G5" s="11" t="s">
        <v>7</v>
      </c>
    </row>
    <row r="6" spans="1:7" s="61" customFormat="1" ht="15">
      <c r="A6" s="15"/>
      <c r="B6" s="60"/>
      <c r="C6" s="60"/>
      <c r="D6" s="15">
        <v>1</v>
      </c>
      <c r="E6" s="15">
        <v>2</v>
      </c>
      <c r="F6" s="15">
        <v>3</v>
      </c>
      <c r="G6" s="15" t="s">
        <v>433</v>
      </c>
    </row>
    <row r="7" spans="1:8" ht="15">
      <c r="A7" s="62" t="s">
        <v>8</v>
      </c>
      <c r="B7" s="63" t="s">
        <v>9</v>
      </c>
      <c r="C7" s="82">
        <f aca="true" t="shared" si="0" ref="C7:H7">+C8+C64+C94+C88</f>
        <v>0</v>
      </c>
      <c r="D7" s="82">
        <f t="shared" si="0"/>
        <v>184280910</v>
      </c>
      <c r="E7" s="82">
        <f t="shared" si="0"/>
        <v>89229920</v>
      </c>
      <c r="F7" s="82">
        <f t="shared" si="0"/>
        <v>66616334.32000001</v>
      </c>
      <c r="G7" s="82">
        <f t="shared" si="0"/>
        <v>13044844.11</v>
      </c>
      <c r="H7" s="82">
        <f t="shared" si="0"/>
        <v>53571490.21</v>
      </c>
    </row>
    <row r="8" spans="1:8" ht="15">
      <c r="A8" s="62" t="s">
        <v>10</v>
      </c>
      <c r="B8" s="63" t="s">
        <v>11</v>
      </c>
      <c r="C8" s="82">
        <f aca="true" t="shared" si="1" ref="C8:H8">+C14+C51+C9</f>
        <v>0</v>
      </c>
      <c r="D8" s="82">
        <f t="shared" si="1"/>
        <v>173323000</v>
      </c>
      <c r="E8" s="82">
        <f t="shared" si="1"/>
        <v>79937010</v>
      </c>
      <c r="F8" s="82">
        <f t="shared" si="1"/>
        <v>67207226.32000001</v>
      </c>
      <c r="G8" s="82">
        <f t="shared" si="1"/>
        <v>12652384.11</v>
      </c>
      <c r="H8" s="82">
        <f t="shared" si="1"/>
        <v>54554842.21</v>
      </c>
    </row>
    <row r="9" spans="1:8" ht="15">
      <c r="A9" s="62" t="s">
        <v>12</v>
      </c>
      <c r="B9" s="63" t="s">
        <v>13</v>
      </c>
      <c r="C9" s="82">
        <f aca="true" t="shared" si="2" ref="C9:H9">+C10+C11+C12+C13</f>
        <v>0</v>
      </c>
      <c r="D9" s="82">
        <f t="shared" si="2"/>
        <v>0</v>
      </c>
      <c r="E9" s="82">
        <f t="shared" si="2"/>
        <v>0</v>
      </c>
      <c r="F9" s="82">
        <f t="shared" si="2"/>
        <v>0</v>
      </c>
      <c r="G9" s="82">
        <f t="shared" si="2"/>
        <v>0</v>
      </c>
      <c r="H9" s="82">
        <f t="shared" si="2"/>
        <v>0</v>
      </c>
    </row>
    <row r="10" spans="1:8" ht="45">
      <c r="A10" s="62" t="s">
        <v>14</v>
      </c>
      <c r="B10" s="63" t="s">
        <v>15</v>
      </c>
      <c r="C10" s="82"/>
      <c r="D10" s="82"/>
      <c r="E10" s="82"/>
      <c r="F10" s="82"/>
      <c r="G10" s="82"/>
      <c r="H10" s="82"/>
    </row>
    <row r="11" spans="1:8" ht="45">
      <c r="A11" s="62" t="s">
        <v>16</v>
      </c>
      <c r="B11" s="63" t="s">
        <v>17</v>
      </c>
      <c r="C11" s="82"/>
      <c r="D11" s="82"/>
      <c r="E11" s="82"/>
      <c r="F11" s="82"/>
      <c r="G11" s="82"/>
      <c r="H11" s="82"/>
    </row>
    <row r="12" spans="1:8" ht="30">
      <c r="A12" s="62" t="s">
        <v>18</v>
      </c>
      <c r="B12" s="63" t="s">
        <v>19</v>
      </c>
      <c r="C12" s="82"/>
      <c r="D12" s="82"/>
      <c r="E12" s="82"/>
      <c r="F12" s="82"/>
      <c r="G12" s="82"/>
      <c r="H12" s="82"/>
    </row>
    <row r="13" spans="1:8" ht="45">
      <c r="A13" s="62"/>
      <c r="B13" s="63" t="s">
        <v>20</v>
      </c>
      <c r="C13" s="82"/>
      <c r="D13" s="82"/>
      <c r="E13" s="82"/>
      <c r="F13" s="82"/>
      <c r="G13" s="82"/>
      <c r="H13" s="82"/>
    </row>
    <row r="14" spans="1:8" ht="15">
      <c r="A14" s="62" t="s">
        <v>21</v>
      </c>
      <c r="B14" s="63" t="s">
        <v>22</v>
      </c>
      <c r="C14" s="82">
        <f aca="true" t="shared" si="3" ref="C14:H14">+C15+C27</f>
        <v>0</v>
      </c>
      <c r="D14" s="82">
        <f t="shared" si="3"/>
        <v>172895000</v>
      </c>
      <c r="E14" s="82">
        <f t="shared" si="3"/>
        <v>79762010</v>
      </c>
      <c r="F14" s="82">
        <f t="shared" si="3"/>
        <v>67103774.02</v>
      </c>
      <c r="G14" s="82">
        <f t="shared" si="3"/>
        <v>12641445.58</v>
      </c>
      <c r="H14" s="82">
        <f t="shared" si="3"/>
        <v>54462328.44</v>
      </c>
    </row>
    <row r="15" spans="1:8" ht="15">
      <c r="A15" s="62" t="s">
        <v>23</v>
      </c>
      <c r="B15" s="63" t="s">
        <v>24</v>
      </c>
      <c r="C15" s="82">
        <f aca="true" t="shared" si="4" ref="C15:H15">+C16+C23+C26</f>
        <v>0</v>
      </c>
      <c r="D15" s="82">
        <f t="shared" si="4"/>
        <v>7260000</v>
      </c>
      <c r="E15" s="82">
        <f t="shared" si="4"/>
        <v>3898000</v>
      </c>
      <c r="F15" s="82">
        <f t="shared" si="4"/>
        <v>3271416.02</v>
      </c>
      <c r="G15" s="82">
        <f t="shared" si="4"/>
        <v>676047.5800000001</v>
      </c>
      <c r="H15" s="82">
        <f t="shared" si="4"/>
        <v>2595368.44</v>
      </c>
    </row>
    <row r="16" spans="1:8" ht="30">
      <c r="A16" s="62" t="s">
        <v>25</v>
      </c>
      <c r="B16" s="63" t="s">
        <v>26</v>
      </c>
      <c r="C16" s="82">
        <f aca="true" t="shared" si="5" ref="C16:H16">C17+C18+C20+C21+C22+C19</f>
        <v>0</v>
      </c>
      <c r="D16" s="82">
        <f t="shared" si="5"/>
        <v>97000</v>
      </c>
      <c r="E16" s="82">
        <f t="shared" si="5"/>
        <v>97000</v>
      </c>
      <c r="F16" s="82">
        <f t="shared" si="5"/>
        <v>181223</v>
      </c>
      <c r="G16" s="82">
        <f t="shared" si="5"/>
        <v>77040</v>
      </c>
      <c r="H16" s="82">
        <f t="shared" si="5"/>
        <v>104183</v>
      </c>
    </row>
    <row r="17" spans="1:8" s="58" customFormat="1" ht="30">
      <c r="A17" s="64" t="s">
        <v>27</v>
      </c>
      <c r="B17" s="65" t="s">
        <v>28</v>
      </c>
      <c r="C17" s="83"/>
      <c r="D17" s="82">
        <v>97000</v>
      </c>
      <c r="E17" s="82">
        <v>97000</v>
      </c>
      <c r="F17" s="83">
        <v>181259</v>
      </c>
      <c r="G17" s="83">
        <f>F17-H17</f>
        <v>77040</v>
      </c>
      <c r="H17" s="83">
        <v>104219</v>
      </c>
    </row>
    <row r="18" spans="1:8" s="58" customFormat="1" ht="30">
      <c r="A18" s="64" t="s">
        <v>29</v>
      </c>
      <c r="B18" s="65" t="s">
        <v>30</v>
      </c>
      <c r="C18" s="83"/>
      <c r="D18" s="82"/>
      <c r="E18" s="82"/>
      <c r="F18" s="83"/>
      <c r="G18" s="83"/>
      <c r="H18" s="83"/>
    </row>
    <row r="19" spans="1:8" s="58" customFormat="1" ht="15">
      <c r="A19" s="64" t="s">
        <v>31</v>
      </c>
      <c r="B19" s="65" t="s">
        <v>32</v>
      </c>
      <c r="C19" s="83"/>
      <c r="D19" s="82"/>
      <c r="E19" s="82"/>
      <c r="F19" s="83"/>
      <c r="G19" s="83"/>
      <c r="H19" s="83"/>
    </row>
    <row r="20" spans="1:8" s="58" customFormat="1" ht="30">
      <c r="A20" s="64" t="s">
        <v>33</v>
      </c>
      <c r="B20" s="65" t="s">
        <v>34</v>
      </c>
      <c r="C20" s="83"/>
      <c r="D20" s="82"/>
      <c r="E20" s="82"/>
      <c r="F20" s="83"/>
      <c r="G20" s="83"/>
      <c r="H20" s="83"/>
    </row>
    <row r="21" spans="1:8" s="58" customFormat="1" ht="30">
      <c r="A21" s="64" t="s">
        <v>35</v>
      </c>
      <c r="B21" s="65" t="s">
        <v>36</v>
      </c>
      <c r="C21" s="83"/>
      <c r="D21" s="82"/>
      <c r="E21" s="82"/>
      <c r="F21" s="83"/>
      <c r="G21" s="83"/>
      <c r="H21" s="83"/>
    </row>
    <row r="22" spans="1:8" s="58" customFormat="1" ht="43.5" customHeight="1">
      <c r="A22" s="64" t="s">
        <v>37</v>
      </c>
      <c r="B22" s="66" t="s">
        <v>38</v>
      </c>
      <c r="C22" s="83"/>
      <c r="D22" s="82"/>
      <c r="E22" s="82"/>
      <c r="F22" s="83">
        <v>-36</v>
      </c>
      <c r="G22" s="83">
        <f>F22-H22</f>
        <v>0</v>
      </c>
      <c r="H22" s="83">
        <v>-36</v>
      </c>
    </row>
    <row r="23" spans="1:8" s="58" customFormat="1" ht="17.25">
      <c r="A23" s="62" t="s">
        <v>39</v>
      </c>
      <c r="B23" s="67" t="s">
        <v>40</v>
      </c>
      <c r="C23" s="82">
        <f aca="true" t="shared" si="6" ref="C23:H23">C24+C25</f>
        <v>0</v>
      </c>
      <c r="D23" s="82">
        <f t="shared" si="6"/>
        <v>8000</v>
      </c>
      <c r="E23" s="82">
        <f t="shared" si="6"/>
        <v>8000</v>
      </c>
      <c r="F23" s="82">
        <f t="shared" si="6"/>
        <v>10933</v>
      </c>
      <c r="G23" s="82">
        <f t="shared" si="6"/>
        <v>1101</v>
      </c>
      <c r="H23" s="82">
        <f t="shared" si="6"/>
        <v>9832</v>
      </c>
    </row>
    <row r="24" spans="1:8" s="58" customFormat="1" ht="33">
      <c r="A24" s="64" t="s">
        <v>41</v>
      </c>
      <c r="B24" s="66" t="s">
        <v>42</v>
      </c>
      <c r="C24" s="83"/>
      <c r="D24" s="82">
        <v>8000</v>
      </c>
      <c r="E24" s="82">
        <v>8000</v>
      </c>
      <c r="F24" s="83">
        <v>10933</v>
      </c>
      <c r="G24" s="83">
        <f>F24-H24</f>
        <v>1101</v>
      </c>
      <c r="H24" s="83">
        <v>9832</v>
      </c>
    </row>
    <row r="25" spans="1:8" s="58" customFormat="1" ht="33">
      <c r="A25" s="64" t="s">
        <v>43</v>
      </c>
      <c r="B25" s="66" t="s">
        <v>44</v>
      </c>
      <c r="C25" s="83"/>
      <c r="D25" s="82"/>
      <c r="E25" s="82"/>
      <c r="F25" s="83"/>
      <c r="G25" s="83"/>
      <c r="H25" s="83"/>
    </row>
    <row r="26" spans="1:8" s="58" customFormat="1" ht="33">
      <c r="A26" s="64"/>
      <c r="B26" s="66" t="s">
        <v>45</v>
      </c>
      <c r="C26" s="83"/>
      <c r="D26" s="82">
        <v>7155000</v>
      </c>
      <c r="E26" s="82">
        <v>3793000</v>
      </c>
      <c r="F26" s="83">
        <v>3079260.02</v>
      </c>
      <c r="G26" s="83">
        <f>F26-H26</f>
        <v>597906.5800000001</v>
      </c>
      <c r="H26" s="83">
        <v>2481353.44</v>
      </c>
    </row>
    <row r="27" spans="1:8" s="58" customFormat="1" ht="15">
      <c r="A27" s="62" t="s">
        <v>46</v>
      </c>
      <c r="B27" s="63" t="s">
        <v>47</v>
      </c>
      <c r="C27" s="82">
        <f aca="true" t="shared" si="7" ref="C27:H27">C28+C34+C50+C35+C36+C37+C38+C39+C40+C41+C42+C43+C44+C45+C46+C47+C48+C49</f>
        <v>0</v>
      </c>
      <c r="D27" s="82">
        <f t="shared" si="7"/>
        <v>165635000</v>
      </c>
      <c r="E27" s="82">
        <f t="shared" si="7"/>
        <v>75864010</v>
      </c>
      <c r="F27" s="82">
        <f t="shared" si="7"/>
        <v>63832358</v>
      </c>
      <c r="G27" s="82">
        <f t="shared" si="7"/>
        <v>11965398</v>
      </c>
      <c r="H27" s="82">
        <f t="shared" si="7"/>
        <v>51866960</v>
      </c>
    </row>
    <row r="28" spans="1:8" s="58" customFormat="1" ht="15">
      <c r="A28" s="62" t="s">
        <v>48</v>
      </c>
      <c r="B28" s="63" t="s">
        <v>49</v>
      </c>
      <c r="C28" s="82">
        <f aca="true" t="shared" si="8" ref="C28:H28">C29+C30+C31+C32+C33</f>
        <v>0</v>
      </c>
      <c r="D28" s="82">
        <f t="shared" si="8"/>
        <v>159003000</v>
      </c>
      <c r="E28" s="82">
        <f t="shared" si="8"/>
        <v>74170000</v>
      </c>
      <c r="F28" s="82">
        <f t="shared" si="8"/>
        <v>62358243</v>
      </c>
      <c r="G28" s="82">
        <f t="shared" si="8"/>
        <v>11727941</v>
      </c>
      <c r="H28" s="82">
        <f t="shared" si="8"/>
        <v>50630302</v>
      </c>
    </row>
    <row r="29" spans="1:8" s="58" customFormat="1" ht="30">
      <c r="A29" s="64" t="s">
        <v>50</v>
      </c>
      <c r="B29" s="65" t="s">
        <v>51</v>
      </c>
      <c r="C29" s="83"/>
      <c r="D29" s="82">
        <v>159003000</v>
      </c>
      <c r="E29" s="82">
        <v>74170000</v>
      </c>
      <c r="F29" s="83">
        <v>62291862</v>
      </c>
      <c r="G29" s="83">
        <f>F29-H29</f>
        <v>11720489</v>
      </c>
      <c r="H29" s="83">
        <v>50571373</v>
      </c>
    </row>
    <row r="30" spans="1:8" s="58" customFormat="1" ht="66">
      <c r="A30" s="64" t="s">
        <v>52</v>
      </c>
      <c r="B30" s="66" t="s">
        <v>53</v>
      </c>
      <c r="C30" s="83"/>
      <c r="D30" s="82"/>
      <c r="E30" s="82"/>
      <c r="F30" s="83">
        <v>39421</v>
      </c>
      <c r="G30" s="83">
        <f>F30-H30</f>
        <v>1694</v>
      </c>
      <c r="H30" s="83">
        <v>37727</v>
      </c>
    </row>
    <row r="31" spans="1:8" s="58" customFormat="1" ht="27.75" customHeight="1">
      <c r="A31" s="64" t="s">
        <v>54</v>
      </c>
      <c r="B31" s="65" t="s">
        <v>55</v>
      </c>
      <c r="C31" s="83"/>
      <c r="D31" s="82"/>
      <c r="E31" s="82"/>
      <c r="F31" s="83"/>
      <c r="G31" s="83"/>
      <c r="H31" s="83"/>
    </row>
    <row r="32" spans="1:8" s="58" customFormat="1" ht="15">
      <c r="A32" s="64" t="s">
        <v>56</v>
      </c>
      <c r="B32" s="65" t="s">
        <v>57</v>
      </c>
      <c r="C32" s="83"/>
      <c r="D32" s="82"/>
      <c r="E32" s="82"/>
      <c r="F32" s="83">
        <v>26960</v>
      </c>
      <c r="G32" s="83">
        <f>F32-H32</f>
        <v>5758</v>
      </c>
      <c r="H32" s="83">
        <v>21202</v>
      </c>
    </row>
    <row r="33" spans="1:8" s="58" customFormat="1" ht="15">
      <c r="A33" s="64" t="s">
        <v>58</v>
      </c>
      <c r="B33" s="65" t="s">
        <v>59</v>
      </c>
      <c r="C33" s="83"/>
      <c r="D33" s="82"/>
      <c r="E33" s="82"/>
      <c r="F33" s="83"/>
      <c r="G33" s="83"/>
      <c r="H33" s="83"/>
    </row>
    <row r="34" spans="1:8" s="58" customFormat="1" ht="15">
      <c r="A34" s="64" t="s">
        <v>60</v>
      </c>
      <c r="B34" s="65" t="s">
        <v>61</v>
      </c>
      <c r="C34" s="83"/>
      <c r="D34" s="82"/>
      <c r="E34" s="82"/>
      <c r="F34" s="83"/>
      <c r="G34" s="83"/>
      <c r="H34" s="83"/>
    </row>
    <row r="35" spans="1:8" s="58" customFormat="1" ht="28.5">
      <c r="A35" s="64" t="s">
        <v>62</v>
      </c>
      <c r="B35" s="68" t="s">
        <v>63</v>
      </c>
      <c r="C35" s="83"/>
      <c r="D35" s="82"/>
      <c r="E35" s="82"/>
      <c r="F35" s="83"/>
      <c r="G35" s="83"/>
      <c r="H35" s="83"/>
    </row>
    <row r="36" spans="1:8" s="58" customFormat="1" ht="45">
      <c r="A36" s="64" t="s">
        <v>64</v>
      </c>
      <c r="B36" s="65" t="s">
        <v>65</v>
      </c>
      <c r="C36" s="83"/>
      <c r="D36" s="82">
        <v>21000</v>
      </c>
      <c r="E36" s="82">
        <v>20570</v>
      </c>
      <c r="F36" s="83">
        <v>12233</v>
      </c>
      <c r="G36" s="83">
        <f>F36-H36</f>
        <v>752</v>
      </c>
      <c r="H36" s="83">
        <v>11481</v>
      </c>
    </row>
    <row r="37" spans="1:8" s="58" customFormat="1" ht="60">
      <c r="A37" s="64" t="s">
        <v>66</v>
      </c>
      <c r="B37" s="65" t="s">
        <v>67</v>
      </c>
      <c r="C37" s="83"/>
      <c r="D37" s="82"/>
      <c r="E37" s="82"/>
      <c r="F37" s="83"/>
      <c r="G37" s="83"/>
      <c r="H37" s="83"/>
    </row>
    <row r="38" spans="1:8" s="58" customFormat="1" ht="45">
      <c r="A38" s="64" t="s">
        <v>68</v>
      </c>
      <c r="B38" s="65" t="s">
        <v>69</v>
      </c>
      <c r="C38" s="83"/>
      <c r="D38" s="82"/>
      <c r="E38" s="82"/>
      <c r="F38" s="83"/>
      <c r="G38" s="83"/>
      <c r="H38" s="83"/>
    </row>
    <row r="39" spans="1:8" s="58" customFormat="1" ht="60">
      <c r="A39" s="64" t="s">
        <v>70</v>
      </c>
      <c r="B39" s="65" t="s">
        <v>71</v>
      </c>
      <c r="C39" s="83"/>
      <c r="D39" s="82"/>
      <c r="E39" s="82"/>
      <c r="F39" s="83"/>
      <c r="G39" s="83"/>
      <c r="H39" s="83"/>
    </row>
    <row r="40" spans="1:8" s="58" customFormat="1" ht="60">
      <c r="A40" s="64" t="s">
        <v>72</v>
      </c>
      <c r="B40" s="65" t="s">
        <v>73</v>
      </c>
      <c r="C40" s="83"/>
      <c r="D40" s="82"/>
      <c r="E40" s="82"/>
      <c r="F40" s="83"/>
      <c r="G40" s="83"/>
      <c r="H40" s="83"/>
    </row>
    <row r="41" spans="1:8" s="58" customFormat="1" ht="45">
      <c r="A41" s="64" t="s">
        <v>74</v>
      </c>
      <c r="B41" s="65" t="s">
        <v>75</v>
      </c>
      <c r="C41" s="83"/>
      <c r="D41" s="82"/>
      <c r="E41" s="82"/>
      <c r="F41" s="83">
        <v>-46</v>
      </c>
      <c r="G41" s="83">
        <f>F41-H41</f>
        <v>0</v>
      </c>
      <c r="H41" s="83">
        <v>-46</v>
      </c>
    </row>
    <row r="42" spans="1:8" s="58" customFormat="1" ht="45">
      <c r="A42" s="64" t="s">
        <v>76</v>
      </c>
      <c r="B42" s="65" t="s">
        <v>77</v>
      </c>
      <c r="C42" s="83"/>
      <c r="D42" s="82">
        <v>100000</v>
      </c>
      <c r="E42" s="82">
        <v>48250</v>
      </c>
      <c r="F42" s="83">
        <v>13312</v>
      </c>
      <c r="G42" s="83">
        <f>F42-H42</f>
        <v>38</v>
      </c>
      <c r="H42" s="83">
        <v>13274</v>
      </c>
    </row>
    <row r="43" spans="1:8" s="58" customFormat="1" ht="30" customHeight="1">
      <c r="A43" s="64" t="s">
        <v>78</v>
      </c>
      <c r="B43" s="65" t="s">
        <v>79</v>
      </c>
      <c r="C43" s="83"/>
      <c r="D43" s="82"/>
      <c r="E43" s="82"/>
      <c r="F43" s="83">
        <v>-1712</v>
      </c>
      <c r="G43" s="83">
        <f>F43-H43</f>
        <v>121</v>
      </c>
      <c r="H43" s="83">
        <v>-1833</v>
      </c>
    </row>
    <row r="44" spans="1:8" s="58" customFormat="1" ht="15">
      <c r="A44" s="64" t="s">
        <v>80</v>
      </c>
      <c r="B44" s="65" t="s">
        <v>81</v>
      </c>
      <c r="C44" s="83"/>
      <c r="D44" s="82">
        <v>1369000</v>
      </c>
      <c r="E44" s="82">
        <v>481000</v>
      </c>
      <c r="F44" s="83">
        <v>175520</v>
      </c>
      <c r="G44" s="83">
        <f>F44-H44</f>
        <v>-3201</v>
      </c>
      <c r="H44" s="83">
        <v>178721</v>
      </c>
    </row>
    <row r="45" spans="1:8" s="58" customFormat="1" ht="15">
      <c r="A45" s="64" t="s">
        <v>82</v>
      </c>
      <c r="B45" s="65" t="s">
        <v>83</v>
      </c>
      <c r="C45" s="83"/>
      <c r="D45" s="82">
        <v>7000</v>
      </c>
      <c r="E45" s="82">
        <v>6190</v>
      </c>
      <c r="F45" s="83">
        <v>6070</v>
      </c>
      <c r="G45" s="83">
        <f>F45-H45</f>
        <v>796</v>
      </c>
      <c r="H45" s="83">
        <v>5274</v>
      </c>
    </row>
    <row r="46" spans="1:8" s="58" customFormat="1" ht="38.25" customHeight="1">
      <c r="A46" s="69" t="s">
        <v>84</v>
      </c>
      <c r="B46" s="70" t="s">
        <v>85</v>
      </c>
      <c r="C46" s="83"/>
      <c r="D46" s="82"/>
      <c r="E46" s="82"/>
      <c r="F46" s="83"/>
      <c r="G46" s="83"/>
      <c r="H46" s="83"/>
    </row>
    <row r="47" spans="1:8" s="58" customFormat="1" ht="15">
      <c r="A47" s="69" t="s">
        <v>86</v>
      </c>
      <c r="B47" s="70" t="s">
        <v>87</v>
      </c>
      <c r="C47" s="83"/>
      <c r="D47" s="82"/>
      <c r="E47" s="82"/>
      <c r="F47" s="83"/>
      <c r="G47" s="83"/>
      <c r="H47" s="83"/>
    </row>
    <row r="48" spans="1:8" s="58" customFormat="1" ht="45">
      <c r="A48" s="69" t="s">
        <v>88</v>
      </c>
      <c r="B48" s="70" t="s">
        <v>89</v>
      </c>
      <c r="C48" s="83"/>
      <c r="D48" s="82"/>
      <c r="E48" s="82"/>
      <c r="F48" s="83"/>
      <c r="G48" s="83"/>
      <c r="H48" s="83"/>
    </row>
    <row r="49" spans="1:8" ht="30">
      <c r="A49" s="69" t="s">
        <v>90</v>
      </c>
      <c r="B49" s="70" t="s">
        <v>91</v>
      </c>
      <c r="C49" s="83"/>
      <c r="D49" s="82">
        <v>5135000</v>
      </c>
      <c r="E49" s="82">
        <v>1138000</v>
      </c>
      <c r="F49" s="83">
        <v>1268738</v>
      </c>
      <c r="G49" s="83">
        <f>F49-H49</f>
        <v>238951</v>
      </c>
      <c r="H49" s="83">
        <v>1029787</v>
      </c>
    </row>
    <row r="50" spans="1:8" ht="15">
      <c r="A50" s="64" t="s">
        <v>92</v>
      </c>
      <c r="B50" s="65" t="s">
        <v>93</v>
      </c>
      <c r="C50" s="83"/>
      <c r="D50" s="82"/>
      <c r="E50" s="82"/>
      <c r="F50" s="83"/>
      <c r="G50" s="83"/>
      <c r="H50" s="83"/>
    </row>
    <row r="51" spans="1:8" ht="15">
      <c r="A51" s="62" t="s">
        <v>94</v>
      </c>
      <c r="B51" s="63" t="s">
        <v>95</v>
      </c>
      <c r="C51" s="82">
        <f aca="true" t="shared" si="9" ref="C51:H51">+C52+C57</f>
        <v>0</v>
      </c>
      <c r="D51" s="82">
        <f t="shared" si="9"/>
        <v>428000</v>
      </c>
      <c r="E51" s="82">
        <f t="shared" si="9"/>
        <v>175000</v>
      </c>
      <c r="F51" s="82">
        <f t="shared" si="9"/>
        <v>103452.3</v>
      </c>
      <c r="G51" s="82">
        <f t="shared" si="9"/>
        <v>10938.529999999999</v>
      </c>
      <c r="H51" s="82">
        <f t="shared" si="9"/>
        <v>92513.77</v>
      </c>
    </row>
    <row r="52" spans="1:8" ht="15">
      <c r="A52" s="62" t="s">
        <v>96</v>
      </c>
      <c r="B52" s="63" t="s">
        <v>97</v>
      </c>
      <c r="C52" s="82">
        <f aca="true" t="shared" si="10" ref="C52:H52">+C53+C55</f>
        <v>0</v>
      </c>
      <c r="D52" s="82">
        <f t="shared" si="10"/>
        <v>0</v>
      </c>
      <c r="E52" s="82">
        <f t="shared" si="10"/>
        <v>0</v>
      </c>
      <c r="F52" s="82">
        <f t="shared" si="10"/>
        <v>0</v>
      </c>
      <c r="G52" s="82">
        <f t="shared" si="10"/>
        <v>0</v>
      </c>
      <c r="H52" s="82">
        <f t="shared" si="10"/>
        <v>0</v>
      </c>
    </row>
    <row r="53" spans="1:8" ht="15">
      <c r="A53" s="62" t="s">
        <v>98</v>
      </c>
      <c r="B53" s="63" t="s">
        <v>99</v>
      </c>
      <c r="C53" s="82">
        <f aca="true" t="shared" si="11" ref="C53:H53">+C54</f>
        <v>0</v>
      </c>
      <c r="D53" s="82">
        <f t="shared" si="11"/>
        <v>0</v>
      </c>
      <c r="E53" s="82">
        <f t="shared" si="11"/>
        <v>0</v>
      </c>
      <c r="F53" s="82">
        <f t="shared" si="11"/>
        <v>0</v>
      </c>
      <c r="G53" s="82">
        <f t="shared" si="11"/>
        <v>0</v>
      </c>
      <c r="H53" s="82">
        <f t="shared" si="11"/>
        <v>0</v>
      </c>
    </row>
    <row r="54" spans="1:8" ht="15">
      <c r="A54" s="64" t="s">
        <v>100</v>
      </c>
      <c r="B54" s="65" t="s">
        <v>101</v>
      </c>
      <c r="C54" s="83"/>
      <c r="D54" s="82"/>
      <c r="E54" s="82"/>
      <c r="F54" s="83"/>
      <c r="G54" s="83"/>
      <c r="H54" s="83"/>
    </row>
    <row r="55" spans="1:8" ht="15">
      <c r="A55" s="62" t="s">
        <v>102</v>
      </c>
      <c r="B55" s="63" t="s">
        <v>103</v>
      </c>
      <c r="C55" s="82">
        <f aca="true" t="shared" si="12" ref="C55:H55">+C56</f>
        <v>0</v>
      </c>
      <c r="D55" s="82">
        <f t="shared" si="12"/>
        <v>0</v>
      </c>
      <c r="E55" s="82">
        <f t="shared" si="12"/>
        <v>0</v>
      </c>
      <c r="F55" s="82">
        <f t="shared" si="12"/>
        <v>0</v>
      </c>
      <c r="G55" s="82">
        <f t="shared" si="12"/>
        <v>0</v>
      </c>
      <c r="H55" s="82">
        <f t="shared" si="12"/>
        <v>0</v>
      </c>
    </row>
    <row r="56" spans="1:8" ht="15">
      <c r="A56" s="64" t="s">
        <v>104</v>
      </c>
      <c r="B56" s="65" t="s">
        <v>105</v>
      </c>
      <c r="C56" s="83"/>
      <c r="D56" s="82"/>
      <c r="E56" s="82"/>
      <c r="F56" s="83"/>
      <c r="G56" s="83"/>
      <c r="H56" s="83"/>
    </row>
    <row r="57" spans="1:8" s="19" customFormat="1" ht="15">
      <c r="A57" s="62" t="s">
        <v>106</v>
      </c>
      <c r="B57" s="63" t="s">
        <v>107</v>
      </c>
      <c r="C57" s="82">
        <f aca="true" t="shared" si="13" ref="C57:H57">+C58+C62</f>
        <v>0</v>
      </c>
      <c r="D57" s="82">
        <f t="shared" si="13"/>
        <v>428000</v>
      </c>
      <c r="E57" s="82">
        <f t="shared" si="13"/>
        <v>175000</v>
      </c>
      <c r="F57" s="82">
        <f t="shared" si="13"/>
        <v>103452.3</v>
      </c>
      <c r="G57" s="82">
        <f t="shared" si="13"/>
        <v>10938.529999999999</v>
      </c>
      <c r="H57" s="82">
        <f t="shared" si="13"/>
        <v>92513.77</v>
      </c>
    </row>
    <row r="58" spans="1:8" ht="15">
      <c r="A58" s="62" t="s">
        <v>108</v>
      </c>
      <c r="B58" s="63" t="s">
        <v>109</v>
      </c>
      <c r="C58" s="82">
        <f aca="true" t="shared" si="14" ref="C58:H58">C61+C59+C60</f>
        <v>0</v>
      </c>
      <c r="D58" s="82">
        <f t="shared" si="14"/>
        <v>428000</v>
      </c>
      <c r="E58" s="82">
        <f t="shared" si="14"/>
        <v>175000</v>
      </c>
      <c r="F58" s="82">
        <f t="shared" si="14"/>
        <v>103452.3</v>
      </c>
      <c r="G58" s="82">
        <f t="shared" si="14"/>
        <v>10938.529999999999</v>
      </c>
      <c r="H58" s="82">
        <f t="shared" si="14"/>
        <v>92513.77</v>
      </c>
    </row>
    <row r="59" spans="1:8" ht="15">
      <c r="A59" s="71" t="s">
        <v>110</v>
      </c>
      <c r="B59" s="63" t="s">
        <v>111</v>
      </c>
      <c r="C59" s="82"/>
      <c r="D59" s="82"/>
      <c r="E59" s="82"/>
      <c r="F59" s="82"/>
      <c r="G59" s="82"/>
      <c r="H59" s="82"/>
    </row>
    <row r="60" spans="1:8" ht="15">
      <c r="A60" s="71" t="s">
        <v>112</v>
      </c>
      <c r="B60" s="63" t="s">
        <v>113</v>
      </c>
      <c r="C60" s="82"/>
      <c r="D60" s="82"/>
      <c r="E60" s="82"/>
      <c r="F60" s="82"/>
      <c r="G60" s="82"/>
      <c r="H60" s="82"/>
    </row>
    <row r="61" spans="1:8" ht="15">
      <c r="A61" s="64" t="s">
        <v>114</v>
      </c>
      <c r="B61" s="72" t="s">
        <v>115</v>
      </c>
      <c r="C61" s="83"/>
      <c r="D61" s="82">
        <v>428000</v>
      </c>
      <c r="E61" s="82">
        <v>175000</v>
      </c>
      <c r="F61" s="83">
        <v>103452.3</v>
      </c>
      <c r="G61" s="83">
        <f>F61-H61</f>
        <v>10938.529999999999</v>
      </c>
      <c r="H61" s="83">
        <v>92513.77</v>
      </c>
    </row>
    <row r="62" spans="1:8" ht="30">
      <c r="A62" s="62" t="s">
        <v>116</v>
      </c>
      <c r="B62" s="63" t="s">
        <v>117</v>
      </c>
      <c r="C62" s="82">
        <f aca="true" t="shared" si="15" ref="C62:H62">C63</f>
        <v>0</v>
      </c>
      <c r="D62" s="82">
        <f t="shared" si="15"/>
        <v>0</v>
      </c>
      <c r="E62" s="82">
        <f t="shared" si="15"/>
        <v>0</v>
      </c>
      <c r="F62" s="82">
        <f t="shared" si="15"/>
        <v>0</v>
      </c>
      <c r="G62" s="82">
        <f t="shared" si="15"/>
        <v>0</v>
      </c>
      <c r="H62" s="82">
        <f t="shared" si="15"/>
        <v>0</v>
      </c>
    </row>
    <row r="63" spans="1:8" ht="15">
      <c r="A63" s="64" t="s">
        <v>118</v>
      </c>
      <c r="B63" s="72" t="s">
        <v>119</v>
      </c>
      <c r="C63" s="83"/>
      <c r="D63" s="82"/>
      <c r="E63" s="82"/>
      <c r="F63" s="83"/>
      <c r="G63" s="83"/>
      <c r="H63" s="83"/>
    </row>
    <row r="64" spans="1:8" ht="15">
      <c r="A64" s="62" t="s">
        <v>120</v>
      </c>
      <c r="B64" s="63" t="s">
        <v>121</v>
      </c>
      <c r="C64" s="82">
        <f aca="true" t="shared" si="16" ref="C64:H64">+C65</f>
        <v>0</v>
      </c>
      <c r="D64" s="82">
        <f t="shared" si="16"/>
        <v>10957910</v>
      </c>
      <c r="E64" s="82">
        <f t="shared" si="16"/>
        <v>9292910</v>
      </c>
      <c r="F64" s="82">
        <f t="shared" si="16"/>
        <v>-12</v>
      </c>
      <c r="G64" s="82">
        <f t="shared" si="16"/>
        <v>0</v>
      </c>
      <c r="H64" s="82">
        <f t="shared" si="16"/>
        <v>-12</v>
      </c>
    </row>
    <row r="65" spans="1:8" s="58" customFormat="1" ht="30">
      <c r="A65" s="62" t="s">
        <v>122</v>
      </c>
      <c r="B65" s="63" t="s">
        <v>123</v>
      </c>
      <c r="C65" s="82">
        <f aca="true" t="shared" si="17" ref="C65:H65">+C66+C79</f>
        <v>0</v>
      </c>
      <c r="D65" s="82">
        <f t="shared" si="17"/>
        <v>10957910</v>
      </c>
      <c r="E65" s="82">
        <f t="shared" si="17"/>
        <v>9292910</v>
      </c>
      <c r="F65" s="82">
        <f t="shared" si="17"/>
        <v>-12</v>
      </c>
      <c r="G65" s="82">
        <f t="shared" si="17"/>
        <v>0</v>
      </c>
      <c r="H65" s="82">
        <f t="shared" si="17"/>
        <v>-12</v>
      </c>
    </row>
    <row r="66" spans="1:8" s="58" customFormat="1" ht="15">
      <c r="A66" s="62" t="s">
        <v>124</v>
      </c>
      <c r="B66" s="63" t="s">
        <v>125</v>
      </c>
      <c r="C66" s="82">
        <f aca="true" t="shared" si="18" ref="C66:H66">C67+C68+C69+C70+C72+C73+C74+C75+C71+C76+C77+C78</f>
        <v>0</v>
      </c>
      <c r="D66" s="82">
        <f t="shared" si="18"/>
        <v>10957910</v>
      </c>
      <c r="E66" s="82">
        <f t="shared" si="18"/>
        <v>9292910</v>
      </c>
      <c r="F66" s="82">
        <f t="shared" si="18"/>
        <v>0</v>
      </c>
      <c r="G66" s="82">
        <f t="shared" si="18"/>
        <v>0</v>
      </c>
      <c r="H66" s="82">
        <f t="shared" si="18"/>
        <v>0</v>
      </c>
    </row>
    <row r="67" spans="1:8" s="58" customFormat="1" ht="30">
      <c r="A67" s="64" t="s">
        <v>126</v>
      </c>
      <c r="B67" s="72" t="s">
        <v>127</v>
      </c>
      <c r="C67" s="83"/>
      <c r="D67" s="82"/>
      <c r="E67" s="82"/>
      <c r="F67" s="83"/>
      <c r="G67" s="83"/>
      <c r="H67" s="83"/>
    </row>
    <row r="68" spans="1:8" s="58" customFormat="1" ht="30">
      <c r="A68" s="64" t="s">
        <v>128</v>
      </c>
      <c r="B68" s="72" t="s">
        <v>129</v>
      </c>
      <c r="C68" s="83"/>
      <c r="D68" s="82"/>
      <c r="E68" s="82"/>
      <c r="F68" s="83"/>
      <c r="G68" s="83"/>
      <c r="H68" s="83"/>
    </row>
    <row r="69" spans="1:8" s="58" customFormat="1" ht="30">
      <c r="A69" s="73" t="s">
        <v>130</v>
      </c>
      <c r="B69" s="72" t="s">
        <v>131</v>
      </c>
      <c r="C69" s="83"/>
      <c r="D69" s="82">
        <v>7915910</v>
      </c>
      <c r="E69" s="82">
        <v>7915910</v>
      </c>
      <c r="F69" s="83"/>
      <c r="G69" s="83"/>
      <c r="H69" s="83"/>
    </row>
    <row r="70" spans="1:8" s="58" customFormat="1" ht="30">
      <c r="A70" s="64" t="s">
        <v>132</v>
      </c>
      <c r="B70" s="74" t="s">
        <v>133</v>
      </c>
      <c r="C70" s="83"/>
      <c r="D70" s="82"/>
      <c r="E70" s="82"/>
      <c r="F70" s="83"/>
      <c r="G70" s="83"/>
      <c r="H70" s="83"/>
    </row>
    <row r="71" spans="1:8" s="58" customFormat="1" ht="15">
      <c r="A71" s="64" t="s">
        <v>134</v>
      </c>
      <c r="B71" s="74" t="s">
        <v>135</v>
      </c>
      <c r="C71" s="83"/>
      <c r="D71" s="82"/>
      <c r="E71" s="82"/>
      <c r="F71" s="83"/>
      <c r="G71" s="83"/>
      <c r="H71" s="83"/>
    </row>
    <row r="72" spans="1:8" s="58" customFormat="1" ht="30">
      <c r="A72" s="64" t="s">
        <v>136</v>
      </c>
      <c r="B72" s="74" t="s">
        <v>137</v>
      </c>
      <c r="C72" s="83"/>
      <c r="D72" s="82"/>
      <c r="E72" s="82"/>
      <c r="F72" s="83"/>
      <c r="G72" s="83"/>
      <c r="H72" s="83"/>
    </row>
    <row r="73" spans="1:8" s="58" customFormat="1" ht="30">
      <c r="A73" s="64" t="s">
        <v>138</v>
      </c>
      <c r="B73" s="74" t="s">
        <v>139</v>
      </c>
      <c r="C73" s="83"/>
      <c r="D73" s="82"/>
      <c r="E73" s="82"/>
      <c r="F73" s="83"/>
      <c r="G73" s="83"/>
      <c r="H73" s="83"/>
    </row>
    <row r="74" spans="1:8" s="58" customFormat="1" ht="30">
      <c r="A74" s="64" t="s">
        <v>140</v>
      </c>
      <c r="B74" s="74" t="s">
        <v>141</v>
      </c>
      <c r="C74" s="83"/>
      <c r="D74" s="82"/>
      <c r="E74" s="82"/>
      <c r="F74" s="83"/>
      <c r="G74" s="83"/>
      <c r="H74" s="83"/>
    </row>
    <row r="75" spans="1:8" s="58" customFormat="1" ht="75">
      <c r="A75" s="64" t="s">
        <v>142</v>
      </c>
      <c r="B75" s="74" t="s">
        <v>143</v>
      </c>
      <c r="C75" s="83"/>
      <c r="D75" s="82"/>
      <c r="E75" s="82"/>
      <c r="F75" s="83"/>
      <c r="G75" s="83"/>
      <c r="H75" s="83"/>
    </row>
    <row r="76" spans="1:8" s="58" customFormat="1" ht="30">
      <c r="A76" s="64" t="s">
        <v>144</v>
      </c>
      <c r="B76" s="74" t="s">
        <v>145</v>
      </c>
      <c r="C76" s="83"/>
      <c r="D76" s="82">
        <v>3042000</v>
      </c>
      <c r="E76" s="82">
        <v>1377000</v>
      </c>
      <c r="F76" s="83"/>
      <c r="G76" s="83"/>
      <c r="H76" s="83"/>
    </row>
    <row r="77" spans="1:8" s="58" customFormat="1" ht="30">
      <c r="A77" s="64" t="s">
        <v>146</v>
      </c>
      <c r="B77" s="74" t="s">
        <v>147</v>
      </c>
      <c r="C77" s="83"/>
      <c r="D77" s="82"/>
      <c r="E77" s="82"/>
      <c r="F77" s="83"/>
      <c r="G77" s="83"/>
      <c r="H77" s="83"/>
    </row>
    <row r="78" spans="1:8" s="58" customFormat="1" ht="60">
      <c r="A78" s="64"/>
      <c r="B78" s="74" t="s">
        <v>148</v>
      </c>
      <c r="C78" s="83"/>
      <c r="D78" s="82"/>
      <c r="E78" s="82"/>
      <c r="F78" s="83"/>
      <c r="G78" s="83"/>
      <c r="H78" s="83"/>
    </row>
    <row r="79" spans="1:8" s="58" customFormat="1" ht="15">
      <c r="A79" s="62" t="s">
        <v>149</v>
      </c>
      <c r="B79" s="63" t="s">
        <v>150</v>
      </c>
      <c r="C79" s="82">
        <f aca="true" t="shared" si="19" ref="C79:H79">+C80+C81+C82+C83+C84+C85+C86+C87</f>
        <v>0</v>
      </c>
      <c r="D79" s="82">
        <f t="shared" si="19"/>
        <v>0</v>
      </c>
      <c r="E79" s="82">
        <f t="shared" si="19"/>
        <v>0</v>
      </c>
      <c r="F79" s="82">
        <f t="shared" si="19"/>
        <v>-12</v>
      </c>
      <c r="G79" s="82">
        <f t="shared" si="19"/>
        <v>0</v>
      </c>
      <c r="H79" s="82">
        <f t="shared" si="19"/>
        <v>-12</v>
      </c>
    </row>
    <row r="80" spans="1:8" s="58" customFormat="1" ht="30">
      <c r="A80" s="75" t="s">
        <v>151</v>
      </c>
      <c r="B80" s="65" t="s">
        <v>152</v>
      </c>
      <c r="C80" s="83"/>
      <c r="D80" s="82"/>
      <c r="E80" s="82"/>
      <c r="F80" s="83"/>
      <c r="G80" s="83"/>
      <c r="H80" s="83"/>
    </row>
    <row r="81" spans="1:8" ht="30">
      <c r="A81" s="75" t="s">
        <v>153</v>
      </c>
      <c r="B81" s="34" t="s">
        <v>133</v>
      </c>
      <c r="C81" s="83"/>
      <c r="D81" s="82"/>
      <c r="E81" s="82"/>
      <c r="F81" s="83"/>
      <c r="G81" s="83"/>
      <c r="H81" s="83"/>
    </row>
    <row r="82" spans="1:8" ht="45">
      <c r="A82" s="64" t="s">
        <v>154</v>
      </c>
      <c r="B82" s="65" t="s">
        <v>155</v>
      </c>
      <c r="C82" s="83"/>
      <c r="D82" s="82"/>
      <c r="E82" s="82"/>
      <c r="F82" s="83">
        <v>-8</v>
      </c>
      <c r="G82" s="83">
        <f>F82-H82</f>
        <v>0</v>
      </c>
      <c r="H82" s="83">
        <v>-8</v>
      </c>
    </row>
    <row r="83" spans="1:8" ht="45">
      <c r="A83" s="64" t="s">
        <v>156</v>
      </c>
      <c r="B83" s="65" t="s">
        <v>157</v>
      </c>
      <c r="C83" s="83"/>
      <c r="D83" s="82"/>
      <c r="E83" s="82"/>
      <c r="F83" s="83">
        <v>-4</v>
      </c>
      <c r="G83" s="83">
        <f>F83-H83</f>
        <v>0</v>
      </c>
      <c r="H83" s="83">
        <v>-4</v>
      </c>
    </row>
    <row r="84" spans="1:8" ht="30">
      <c r="A84" s="64" t="s">
        <v>158</v>
      </c>
      <c r="B84" s="65" t="s">
        <v>137</v>
      </c>
      <c r="C84" s="83"/>
      <c r="D84" s="82"/>
      <c r="E84" s="82"/>
      <c r="F84" s="83"/>
      <c r="G84" s="83"/>
      <c r="H84" s="83"/>
    </row>
    <row r="85" spans="1:8" ht="30">
      <c r="A85" s="68" t="s">
        <v>159</v>
      </c>
      <c r="B85" s="76" t="s">
        <v>160</v>
      </c>
      <c r="C85" s="83"/>
      <c r="D85" s="82"/>
      <c r="E85" s="82"/>
      <c r="F85" s="83"/>
      <c r="G85" s="83"/>
      <c r="H85" s="83"/>
    </row>
    <row r="86" spans="1:8" ht="75">
      <c r="A86" s="77" t="s">
        <v>161</v>
      </c>
      <c r="B86" s="78" t="s">
        <v>162</v>
      </c>
      <c r="C86" s="83"/>
      <c r="D86" s="82"/>
      <c r="E86" s="82"/>
      <c r="F86" s="83"/>
      <c r="G86" s="83"/>
      <c r="H86" s="83"/>
    </row>
    <row r="87" spans="1:8" ht="45">
      <c r="A87" s="77" t="s">
        <v>163</v>
      </c>
      <c r="B87" s="79" t="s">
        <v>164</v>
      </c>
      <c r="C87" s="83"/>
      <c r="D87" s="82"/>
      <c r="E87" s="82"/>
      <c r="F87" s="83"/>
      <c r="G87" s="83"/>
      <c r="H87" s="83"/>
    </row>
    <row r="88" spans="1:8" ht="45">
      <c r="A88" s="77" t="s">
        <v>165</v>
      </c>
      <c r="B88" s="80" t="s">
        <v>166</v>
      </c>
      <c r="C88" s="82">
        <f aca="true" t="shared" si="20" ref="C88:H88">C89</f>
        <v>0</v>
      </c>
      <c r="D88" s="82">
        <f t="shared" si="20"/>
        <v>0</v>
      </c>
      <c r="E88" s="82">
        <f t="shared" si="20"/>
        <v>0</v>
      </c>
      <c r="F88" s="82">
        <f t="shared" si="20"/>
        <v>0</v>
      </c>
      <c r="G88" s="82">
        <f t="shared" si="20"/>
        <v>0</v>
      </c>
      <c r="H88" s="82">
        <f t="shared" si="20"/>
        <v>0</v>
      </c>
    </row>
    <row r="89" spans="1:8" ht="15">
      <c r="A89" s="77" t="s">
        <v>167</v>
      </c>
      <c r="B89" s="79" t="s">
        <v>168</v>
      </c>
      <c r="C89" s="82"/>
      <c r="D89" s="82"/>
      <c r="E89" s="82"/>
      <c r="F89" s="83"/>
      <c r="G89" s="83"/>
      <c r="H89" s="83"/>
    </row>
    <row r="90" spans="1:8" ht="30">
      <c r="A90" s="80" t="s">
        <v>169</v>
      </c>
      <c r="B90" s="80" t="s">
        <v>170</v>
      </c>
      <c r="C90" s="82">
        <f>C91</f>
        <v>0</v>
      </c>
      <c r="D90" s="82">
        <f aca="true" t="shared" si="21" ref="D90:H92">D91</f>
        <v>0</v>
      </c>
      <c r="E90" s="82">
        <f t="shared" si="21"/>
        <v>0</v>
      </c>
      <c r="F90" s="82">
        <f t="shared" si="21"/>
        <v>0</v>
      </c>
      <c r="G90" s="82">
        <f t="shared" si="21"/>
        <v>0</v>
      </c>
      <c r="H90" s="82">
        <f t="shared" si="21"/>
        <v>0</v>
      </c>
    </row>
    <row r="91" spans="1:8" ht="45">
      <c r="A91" s="80" t="s">
        <v>171</v>
      </c>
      <c r="B91" s="80" t="s">
        <v>166</v>
      </c>
      <c r="C91" s="82">
        <f>C92</f>
        <v>0</v>
      </c>
      <c r="D91" s="82">
        <f t="shared" si="21"/>
        <v>0</v>
      </c>
      <c r="E91" s="82">
        <f t="shared" si="21"/>
        <v>0</v>
      </c>
      <c r="F91" s="82">
        <f t="shared" si="21"/>
        <v>0</v>
      </c>
      <c r="G91" s="82">
        <f t="shared" si="21"/>
        <v>0</v>
      </c>
      <c r="H91" s="82">
        <f t="shared" si="21"/>
        <v>0</v>
      </c>
    </row>
    <row r="92" spans="1:8" ht="30">
      <c r="A92" s="79"/>
      <c r="B92" s="79" t="s">
        <v>172</v>
      </c>
      <c r="C92" s="82">
        <f>C93</f>
        <v>0</v>
      </c>
      <c r="D92" s="82">
        <f t="shared" si="21"/>
        <v>0</v>
      </c>
      <c r="E92" s="82">
        <f t="shared" si="21"/>
        <v>0</v>
      </c>
      <c r="F92" s="82">
        <f t="shared" si="21"/>
        <v>0</v>
      </c>
      <c r="G92" s="82">
        <f t="shared" si="21"/>
        <v>0</v>
      </c>
      <c r="H92" s="82">
        <f t="shared" si="21"/>
        <v>0</v>
      </c>
    </row>
    <row r="93" spans="1:8" ht="15">
      <c r="A93" s="79" t="s">
        <v>173</v>
      </c>
      <c r="B93" s="79" t="s">
        <v>174</v>
      </c>
      <c r="C93" s="83"/>
      <c r="D93" s="82"/>
      <c r="E93" s="82"/>
      <c r="F93" s="83"/>
      <c r="G93" s="83"/>
      <c r="H93" s="83"/>
    </row>
    <row r="94" spans="1:8" ht="15">
      <c r="A94" s="80" t="s">
        <v>175</v>
      </c>
      <c r="B94" s="80" t="s">
        <v>176</v>
      </c>
      <c r="C94" s="82">
        <f aca="true" t="shared" si="22" ref="C94:H94">C95</f>
        <v>0</v>
      </c>
      <c r="D94" s="82">
        <f t="shared" si="22"/>
        <v>0</v>
      </c>
      <c r="E94" s="82">
        <f t="shared" si="22"/>
        <v>0</v>
      </c>
      <c r="F94" s="82">
        <f t="shared" si="22"/>
        <v>-590880</v>
      </c>
      <c r="G94" s="82">
        <f t="shared" si="22"/>
        <v>392460</v>
      </c>
      <c r="H94" s="82">
        <f t="shared" si="22"/>
        <v>-983340</v>
      </c>
    </row>
    <row r="95" spans="1:8" ht="30">
      <c r="A95" s="79" t="s">
        <v>177</v>
      </c>
      <c r="B95" s="79" t="s">
        <v>178</v>
      </c>
      <c r="C95" s="83"/>
      <c r="D95" s="82"/>
      <c r="E95" s="82"/>
      <c r="F95" s="83">
        <v>-590880</v>
      </c>
      <c r="G95" s="83">
        <f>F95-H95</f>
        <v>392460</v>
      </c>
      <c r="H95" s="83">
        <v>-983340</v>
      </c>
    </row>
    <row r="97" spans="2:7" ht="15.75">
      <c r="B97" s="97" t="s">
        <v>444</v>
      </c>
      <c r="C97" s="98"/>
      <c r="D97" s="98" t="s">
        <v>445</v>
      </c>
      <c r="E97" s="99"/>
      <c r="F97" s="100"/>
      <c r="G97" s="100" t="s">
        <v>446</v>
      </c>
    </row>
    <row r="98" spans="2:7" ht="15">
      <c r="B98" s="101" t="s">
        <v>447</v>
      </c>
      <c r="C98" s="102"/>
      <c r="D98" s="102" t="s">
        <v>448</v>
      </c>
      <c r="E98" s="103"/>
      <c r="F98" s="104"/>
      <c r="G98" s="104" t="s">
        <v>449</v>
      </c>
    </row>
  </sheetData>
  <sheetProtection/>
  <protectedRanges>
    <protectedRange sqref="C85:C86 C69:C81 C61 C17:C26 C29:C50 C54:C55 C64:C65 C57" name="Zonă1"/>
    <protectedRange sqref="F69:G78 F80:G81 F24:G26 D79:G79 F17:G22 F54:G54 D23:G23 D55:G55 G82:G83 G95 F85:H87 F29:H50 H69:H81 F89:H89 H17:H26 H54:H55 D57:H57 D64:H65 F61:H61" name="Zonă1_1"/>
  </protectedRanges>
  <printOptions/>
  <pageMargins left="0.75" right="0.75" top="1" bottom="1"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rgb="FFCC00CC"/>
  </sheetPr>
  <dimension ref="A1:I213"/>
  <sheetViews>
    <sheetView tabSelected="1" view="pageBreakPreview" zoomScale="60" zoomScaleNormal="90" zoomScalePageLayoutView="0" workbookViewId="0" topLeftCell="A1">
      <pane xSplit="3" ySplit="6" topLeftCell="D127" activePane="bottomRight" state="frozen"/>
      <selection pane="topLeft" activeCell="B2" sqref="B2"/>
      <selection pane="topRight" activeCell="B2" sqref="B2"/>
      <selection pane="bottomLeft" activeCell="B2" sqref="B2"/>
      <selection pane="bottomRight" activeCell="C3" sqref="C3"/>
    </sheetView>
  </sheetViews>
  <sheetFormatPr defaultColWidth="9.140625" defaultRowHeight="12.75"/>
  <cols>
    <col min="1" max="1" width="13.421875" style="1" bestFit="1" customWidth="1"/>
    <col min="2" max="2" width="72.421875" style="4" customWidth="1"/>
    <col min="3" max="3" width="7.8515625" style="4" hidden="1" customWidth="1"/>
    <col min="4" max="4" width="15.57421875" style="4" customWidth="1"/>
    <col min="5" max="5" width="15.28125" style="4" customWidth="1"/>
    <col min="6" max="6" width="15.7109375" style="4" bestFit="1" customWidth="1"/>
    <col min="7" max="7" width="15.421875" style="4" customWidth="1"/>
    <col min="8" max="8" width="14.57421875" style="4" bestFit="1" customWidth="1"/>
    <col min="9" max="9" width="15.28125" style="5" customWidth="1"/>
    <col min="10" max="16384" width="9.140625" style="5" customWidth="1"/>
  </cols>
  <sheetData>
    <row r="1" spans="2:3" ht="17.25">
      <c r="B1" s="2" t="s">
        <v>442</v>
      </c>
      <c r="C1" s="3"/>
    </row>
    <row r="2" spans="2:3" ht="15">
      <c r="B2" s="3"/>
      <c r="C2" s="3"/>
    </row>
    <row r="3" spans="2:4" ht="15">
      <c r="B3" s="3"/>
      <c r="C3" s="3"/>
      <c r="D3" s="6"/>
    </row>
    <row r="4" spans="4:8" ht="15">
      <c r="D4" s="7"/>
      <c r="E4" s="7"/>
      <c r="F4" s="8"/>
      <c r="G4" s="9"/>
      <c r="H4" s="51" t="s">
        <v>440</v>
      </c>
    </row>
    <row r="5" spans="1:8" s="13" customFormat="1" ht="75">
      <c r="A5" s="10" t="s">
        <v>1</v>
      </c>
      <c r="B5" s="11" t="s">
        <v>2</v>
      </c>
      <c r="C5" s="11"/>
      <c r="D5" s="11" t="s">
        <v>179</v>
      </c>
      <c r="E5" s="12" t="s">
        <v>180</v>
      </c>
      <c r="F5" s="12" t="s">
        <v>181</v>
      </c>
      <c r="G5" s="11" t="s">
        <v>182</v>
      </c>
      <c r="H5" s="11" t="s">
        <v>183</v>
      </c>
    </row>
    <row r="6" spans="1:8" ht="15">
      <c r="A6" s="14"/>
      <c r="B6" s="15" t="s">
        <v>184</v>
      </c>
      <c r="C6" s="15"/>
      <c r="D6" s="16">
        <v>1</v>
      </c>
      <c r="E6" s="16">
        <v>2</v>
      </c>
      <c r="F6" s="16">
        <v>3</v>
      </c>
      <c r="G6" s="16">
        <v>4</v>
      </c>
      <c r="H6" s="16" t="s">
        <v>185</v>
      </c>
    </row>
    <row r="7" spans="1:9" s="19" customFormat="1" ht="16.5" customHeight="1">
      <c r="A7" s="17" t="s">
        <v>186</v>
      </c>
      <c r="B7" s="18" t="s">
        <v>187</v>
      </c>
      <c r="C7" s="84">
        <f aca="true" t="shared" si="0" ref="C7:H7">+C8+C16</f>
        <v>0</v>
      </c>
      <c r="D7" s="84">
        <f t="shared" si="0"/>
        <v>230030220</v>
      </c>
      <c r="E7" s="84">
        <f t="shared" si="0"/>
        <v>225018170</v>
      </c>
      <c r="F7" s="84">
        <f t="shared" si="0"/>
        <v>176850280</v>
      </c>
      <c r="G7" s="84">
        <f t="shared" si="0"/>
        <v>165781977.37</v>
      </c>
      <c r="H7" s="84">
        <f t="shared" si="0"/>
        <v>34122060.330000006</v>
      </c>
      <c r="I7" s="84">
        <f>+I8+I16</f>
        <v>131659917.04</v>
      </c>
    </row>
    <row r="8" spans="1:9" s="19" customFormat="1" ht="15">
      <c r="A8" s="17" t="s">
        <v>188</v>
      </c>
      <c r="B8" s="20" t="s">
        <v>189</v>
      </c>
      <c r="C8" s="85">
        <f aca="true" t="shared" si="1" ref="C8:H8">+C9+C10+C13+C11+C12+C15+C172+C14</f>
        <v>0</v>
      </c>
      <c r="D8" s="85">
        <f t="shared" si="1"/>
        <v>230030220</v>
      </c>
      <c r="E8" s="85">
        <f t="shared" si="1"/>
        <v>225018170</v>
      </c>
      <c r="F8" s="85">
        <f t="shared" si="1"/>
        <v>176850280</v>
      </c>
      <c r="G8" s="85">
        <f t="shared" si="1"/>
        <v>165781977.37</v>
      </c>
      <c r="H8" s="85">
        <f t="shared" si="1"/>
        <v>34122060.330000006</v>
      </c>
      <c r="I8" s="85">
        <f>+I9+I10+I13+I11+I12+I15+I172+I14</f>
        <v>131659917.04</v>
      </c>
    </row>
    <row r="9" spans="1:9" s="19" customFormat="1" ht="15">
      <c r="A9" s="17" t="s">
        <v>190</v>
      </c>
      <c r="B9" s="20" t="s">
        <v>191</v>
      </c>
      <c r="C9" s="85">
        <f aca="true" t="shared" si="2" ref="C9:H9">+C23</f>
        <v>0</v>
      </c>
      <c r="D9" s="85">
        <f t="shared" si="2"/>
        <v>4638810</v>
      </c>
      <c r="E9" s="85">
        <f t="shared" si="2"/>
        <v>4638810</v>
      </c>
      <c r="F9" s="85">
        <f t="shared" si="2"/>
        <v>2421790</v>
      </c>
      <c r="G9" s="85">
        <f t="shared" si="2"/>
        <v>2044724</v>
      </c>
      <c r="H9" s="85">
        <f t="shared" si="2"/>
        <v>471463</v>
      </c>
      <c r="I9" s="85">
        <f>+I23</f>
        <v>1573261</v>
      </c>
    </row>
    <row r="10" spans="1:9" s="19" customFormat="1" ht="16.5" customHeight="1">
      <c r="A10" s="17" t="s">
        <v>192</v>
      </c>
      <c r="B10" s="20" t="s">
        <v>193</v>
      </c>
      <c r="C10" s="85">
        <f aca="true" t="shared" si="3" ref="C10:H10">+C44</f>
        <v>0</v>
      </c>
      <c r="D10" s="85">
        <f t="shared" si="3"/>
        <v>116527910</v>
      </c>
      <c r="E10" s="85">
        <f t="shared" si="3"/>
        <v>111515860</v>
      </c>
      <c r="F10" s="85">
        <f t="shared" si="3"/>
        <v>111331360</v>
      </c>
      <c r="G10" s="85">
        <f t="shared" si="3"/>
        <v>110551294.83000001</v>
      </c>
      <c r="H10" s="85">
        <f t="shared" si="3"/>
        <v>22181837.56</v>
      </c>
      <c r="I10" s="85">
        <f>+I44</f>
        <v>88369457.27000001</v>
      </c>
    </row>
    <row r="11" spans="1:9" s="19" customFormat="1" ht="15">
      <c r="A11" s="17" t="s">
        <v>194</v>
      </c>
      <c r="B11" s="20" t="s">
        <v>195</v>
      </c>
      <c r="C11" s="85">
        <f aca="true" t="shared" si="4" ref="C11:H11">+C72</f>
        <v>0</v>
      </c>
      <c r="D11" s="85">
        <f t="shared" si="4"/>
        <v>0</v>
      </c>
      <c r="E11" s="85">
        <f t="shared" si="4"/>
        <v>0</v>
      </c>
      <c r="F11" s="85">
        <f t="shared" si="4"/>
        <v>0</v>
      </c>
      <c r="G11" s="85">
        <f t="shared" si="4"/>
        <v>0</v>
      </c>
      <c r="H11" s="85">
        <f t="shared" si="4"/>
        <v>0</v>
      </c>
      <c r="I11" s="85">
        <f>+I72</f>
        <v>0</v>
      </c>
    </row>
    <row r="12" spans="1:9" s="19" customFormat="1" ht="15">
      <c r="A12" s="17"/>
      <c r="B12" s="20" t="s">
        <v>196</v>
      </c>
      <c r="C12" s="85">
        <f aca="true" t="shared" si="5" ref="C12:H12">C173</f>
        <v>0</v>
      </c>
      <c r="D12" s="85">
        <f t="shared" si="5"/>
        <v>100018500</v>
      </c>
      <c r="E12" s="85">
        <f t="shared" si="5"/>
        <v>100018500</v>
      </c>
      <c r="F12" s="85">
        <f t="shared" si="5"/>
        <v>55743670</v>
      </c>
      <c r="G12" s="85">
        <f t="shared" si="5"/>
        <v>46814735</v>
      </c>
      <c r="H12" s="85">
        <f t="shared" si="5"/>
        <v>9974496</v>
      </c>
      <c r="I12" s="85">
        <f>I173</f>
        <v>36840239</v>
      </c>
    </row>
    <row r="13" spans="1:9" s="19" customFormat="1" ht="16.5" customHeight="1">
      <c r="A13" s="17" t="s">
        <v>197</v>
      </c>
      <c r="B13" s="20" t="s">
        <v>198</v>
      </c>
      <c r="C13" s="85">
        <f aca="true" t="shared" si="6" ref="C13:H13">C184</f>
        <v>0</v>
      </c>
      <c r="D13" s="85">
        <f t="shared" si="6"/>
        <v>8845000</v>
      </c>
      <c r="E13" s="85">
        <f t="shared" si="6"/>
        <v>8845000</v>
      </c>
      <c r="F13" s="85">
        <f t="shared" si="6"/>
        <v>7353460</v>
      </c>
      <c r="G13" s="85">
        <f t="shared" si="6"/>
        <v>6442747</v>
      </c>
      <c r="H13" s="85">
        <f t="shared" si="6"/>
        <v>1498326</v>
      </c>
      <c r="I13" s="85">
        <f>I184</f>
        <v>4944421</v>
      </c>
    </row>
    <row r="14" spans="1:9" s="19" customFormat="1" ht="30">
      <c r="A14" s="17" t="s">
        <v>199</v>
      </c>
      <c r="B14" s="20" t="s">
        <v>200</v>
      </c>
      <c r="C14" s="85">
        <f aca="true" t="shared" si="7" ref="C14:H14">C191</f>
        <v>0</v>
      </c>
      <c r="D14" s="85">
        <f t="shared" si="7"/>
        <v>0</v>
      </c>
      <c r="E14" s="85">
        <f t="shared" si="7"/>
        <v>0</v>
      </c>
      <c r="F14" s="85">
        <f t="shared" si="7"/>
        <v>0</v>
      </c>
      <c r="G14" s="85">
        <f t="shared" si="7"/>
        <v>0</v>
      </c>
      <c r="H14" s="85">
        <f t="shared" si="7"/>
        <v>0</v>
      </c>
      <c r="I14" s="85">
        <f>I191</f>
        <v>0</v>
      </c>
    </row>
    <row r="15" spans="1:9" s="19" customFormat="1" ht="16.5" customHeight="1">
      <c r="A15" s="17" t="s">
        <v>201</v>
      </c>
      <c r="B15" s="20" t="s">
        <v>201</v>
      </c>
      <c r="C15" s="85">
        <f aca="true" t="shared" si="8" ref="C15:H15">C75</f>
        <v>0</v>
      </c>
      <c r="D15" s="85">
        <f t="shared" si="8"/>
        <v>0</v>
      </c>
      <c r="E15" s="85">
        <f t="shared" si="8"/>
        <v>0</v>
      </c>
      <c r="F15" s="85">
        <f t="shared" si="8"/>
        <v>0</v>
      </c>
      <c r="G15" s="85">
        <f t="shared" si="8"/>
        <v>0</v>
      </c>
      <c r="H15" s="85">
        <f t="shared" si="8"/>
        <v>0</v>
      </c>
      <c r="I15" s="85">
        <f>I75</f>
        <v>0</v>
      </c>
    </row>
    <row r="16" spans="1:9" s="19" customFormat="1" ht="16.5" customHeight="1">
      <c r="A16" s="17" t="s">
        <v>202</v>
      </c>
      <c r="B16" s="20" t="s">
        <v>203</v>
      </c>
      <c r="C16" s="85">
        <f aca="true" t="shared" si="9" ref="C16:H17">C78</f>
        <v>0</v>
      </c>
      <c r="D16" s="85">
        <f t="shared" si="9"/>
        <v>0</v>
      </c>
      <c r="E16" s="85">
        <f t="shared" si="9"/>
        <v>0</v>
      </c>
      <c r="F16" s="85">
        <f t="shared" si="9"/>
        <v>0</v>
      </c>
      <c r="G16" s="85">
        <f t="shared" si="9"/>
        <v>0</v>
      </c>
      <c r="H16" s="85">
        <f t="shared" si="9"/>
        <v>0</v>
      </c>
      <c r="I16" s="85">
        <f>I78</f>
        <v>0</v>
      </c>
    </row>
    <row r="17" spans="1:9" s="19" customFormat="1" ht="15">
      <c r="A17" s="17" t="s">
        <v>204</v>
      </c>
      <c r="B17" s="20" t="s">
        <v>205</v>
      </c>
      <c r="C17" s="85">
        <f t="shared" si="9"/>
        <v>0</v>
      </c>
      <c r="D17" s="85">
        <f t="shared" si="9"/>
        <v>0</v>
      </c>
      <c r="E17" s="85">
        <f t="shared" si="9"/>
        <v>0</v>
      </c>
      <c r="F17" s="85">
        <f t="shared" si="9"/>
        <v>0</v>
      </c>
      <c r="G17" s="85">
        <f t="shared" si="9"/>
        <v>0</v>
      </c>
      <c r="H17" s="85">
        <f t="shared" si="9"/>
        <v>0</v>
      </c>
      <c r="I17" s="85">
        <f>I79</f>
        <v>0</v>
      </c>
    </row>
    <row r="18" spans="1:9" s="19" customFormat="1" ht="15">
      <c r="A18" s="17"/>
      <c r="B18" s="20" t="s">
        <v>206</v>
      </c>
      <c r="C18" s="85">
        <f aca="true" t="shared" si="10" ref="C18:H18">C172+C190</f>
        <v>0</v>
      </c>
      <c r="D18" s="85">
        <f t="shared" si="10"/>
        <v>0</v>
      </c>
      <c r="E18" s="85">
        <f t="shared" si="10"/>
        <v>0</v>
      </c>
      <c r="F18" s="85">
        <f t="shared" si="10"/>
        <v>0</v>
      </c>
      <c r="G18" s="85">
        <f t="shared" si="10"/>
        <v>-71523.45999999999</v>
      </c>
      <c r="H18" s="85">
        <f t="shared" si="10"/>
        <v>-4062.2299999999977</v>
      </c>
      <c r="I18" s="85">
        <f>I172+I190</f>
        <v>-67461.23</v>
      </c>
    </row>
    <row r="19" spans="1:9" s="19" customFormat="1" ht="16.5" customHeight="1">
      <c r="A19" s="17" t="s">
        <v>207</v>
      </c>
      <c r="B19" s="20" t="s">
        <v>208</v>
      </c>
      <c r="C19" s="85">
        <f aca="true" t="shared" si="11" ref="C19:H19">+C20+C16</f>
        <v>0</v>
      </c>
      <c r="D19" s="85">
        <f t="shared" si="11"/>
        <v>230030220</v>
      </c>
      <c r="E19" s="85">
        <f t="shared" si="11"/>
        <v>225018170</v>
      </c>
      <c r="F19" s="85">
        <f t="shared" si="11"/>
        <v>176850280</v>
      </c>
      <c r="G19" s="85">
        <f t="shared" si="11"/>
        <v>165781977.37</v>
      </c>
      <c r="H19" s="85">
        <f t="shared" si="11"/>
        <v>34122060.330000006</v>
      </c>
      <c r="I19" s="85">
        <f>+I20+I16</f>
        <v>131659917.04</v>
      </c>
    </row>
    <row r="20" spans="1:9" s="19" customFormat="1" ht="15">
      <c r="A20" s="17" t="s">
        <v>209</v>
      </c>
      <c r="B20" s="20" t="s">
        <v>189</v>
      </c>
      <c r="C20" s="85">
        <f aca="true" t="shared" si="12" ref="C20:H20">C9+C10+C11+C12+C13+C15+C172+C14</f>
        <v>0</v>
      </c>
      <c r="D20" s="85">
        <f t="shared" si="12"/>
        <v>230030220</v>
      </c>
      <c r="E20" s="85">
        <f t="shared" si="12"/>
        <v>225018170</v>
      </c>
      <c r="F20" s="85">
        <f t="shared" si="12"/>
        <v>176850280</v>
      </c>
      <c r="G20" s="85">
        <f t="shared" si="12"/>
        <v>165781977.37</v>
      </c>
      <c r="H20" s="85">
        <f t="shared" si="12"/>
        <v>34122060.330000006</v>
      </c>
      <c r="I20" s="85">
        <f>I9+I10+I11+I12+I13+I15+I172+I14</f>
        <v>131659917.04</v>
      </c>
    </row>
    <row r="21" spans="1:9" s="19" customFormat="1" ht="16.5" customHeight="1">
      <c r="A21" s="21" t="s">
        <v>210</v>
      </c>
      <c r="B21" s="20" t="s">
        <v>211</v>
      </c>
      <c r="C21" s="85">
        <f aca="true" t="shared" si="13" ref="C21:H21">+C22+C78+C172</f>
        <v>0</v>
      </c>
      <c r="D21" s="85">
        <f t="shared" si="13"/>
        <v>221185220</v>
      </c>
      <c r="E21" s="85">
        <f t="shared" si="13"/>
        <v>216173170</v>
      </c>
      <c r="F21" s="85">
        <f t="shared" si="13"/>
        <v>169496820</v>
      </c>
      <c r="G21" s="85">
        <f t="shared" si="13"/>
        <v>159339230.37</v>
      </c>
      <c r="H21" s="85">
        <f t="shared" si="13"/>
        <v>32623734.33</v>
      </c>
      <c r="I21" s="85">
        <f>+I22+I78+I172</f>
        <v>126715496.04</v>
      </c>
    </row>
    <row r="22" spans="1:9" s="19" customFormat="1" ht="16.5" customHeight="1">
      <c r="A22" s="17" t="s">
        <v>212</v>
      </c>
      <c r="B22" s="20" t="s">
        <v>189</v>
      </c>
      <c r="C22" s="85">
        <f aca="true" t="shared" si="14" ref="C22:I22">+C23+C44+C72+C173+C75+C191</f>
        <v>0</v>
      </c>
      <c r="D22" s="85">
        <f t="shared" si="14"/>
        <v>221185220</v>
      </c>
      <c r="E22" s="85">
        <f t="shared" si="14"/>
        <v>216173170</v>
      </c>
      <c r="F22" s="85">
        <f t="shared" si="14"/>
        <v>169496820</v>
      </c>
      <c r="G22" s="85">
        <f t="shared" si="14"/>
        <v>159410753.83</v>
      </c>
      <c r="H22" s="85">
        <f t="shared" si="14"/>
        <v>32627796.56</v>
      </c>
      <c r="I22" s="85">
        <f t="shared" si="14"/>
        <v>126782957.27000001</v>
      </c>
    </row>
    <row r="23" spans="1:9" s="19" customFormat="1" ht="15">
      <c r="A23" s="17" t="s">
        <v>213</v>
      </c>
      <c r="B23" s="20" t="s">
        <v>191</v>
      </c>
      <c r="C23" s="85">
        <f aca="true" t="shared" si="15" ref="C23:H23">+C24+C36+C34</f>
        <v>0</v>
      </c>
      <c r="D23" s="85">
        <f t="shared" si="15"/>
        <v>4638810</v>
      </c>
      <c r="E23" s="85">
        <f t="shared" si="15"/>
        <v>4638810</v>
      </c>
      <c r="F23" s="85">
        <f t="shared" si="15"/>
        <v>2421790</v>
      </c>
      <c r="G23" s="85">
        <f t="shared" si="15"/>
        <v>2044724</v>
      </c>
      <c r="H23" s="85">
        <f t="shared" si="15"/>
        <v>471463</v>
      </c>
      <c r="I23" s="85">
        <f>+I24+I36+I34</f>
        <v>1573261</v>
      </c>
    </row>
    <row r="24" spans="1:9" s="19" customFormat="1" ht="16.5" customHeight="1">
      <c r="A24" s="17" t="s">
        <v>214</v>
      </c>
      <c r="B24" s="20" t="s">
        <v>215</v>
      </c>
      <c r="C24" s="85">
        <f aca="true" t="shared" si="16" ref="C24:H24">C25+C28+C29+C30+C32+C26+C27+C31</f>
        <v>0</v>
      </c>
      <c r="D24" s="85">
        <f t="shared" si="16"/>
        <v>4473030</v>
      </c>
      <c r="E24" s="85">
        <f t="shared" si="16"/>
        <v>4473030</v>
      </c>
      <c r="F24" s="85">
        <f t="shared" si="16"/>
        <v>2304730</v>
      </c>
      <c r="G24" s="85">
        <f t="shared" si="16"/>
        <v>1935953</v>
      </c>
      <c r="H24" s="85">
        <f t="shared" si="16"/>
        <v>397160</v>
      </c>
      <c r="I24" s="85">
        <f>I25+I28+I29+I30+I32+I26+I27+I31</f>
        <v>1538793</v>
      </c>
    </row>
    <row r="25" spans="1:9" s="19" customFormat="1" ht="16.5" customHeight="1">
      <c r="A25" s="22" t="s">
        <v>216</v>
      </c>
      <c r="B25" s="23" t="s">
        <v>217</v>
      </c>
      <c r="C25" s="86"/>
      <c r="D25" s="87">
        <v>3612000</v>
      </c>
      <c r="E25" s="87">
        <v>3612000</v>
      </c>
      <c r="F25" s="87">
        <v>1813640</v>
      </c>
      <c r="G25" s="83">
        <v>1543546</v>
      </c>
      <c r="H25" s="83">
        <f>G25-I25</f>
        <v>320580</v>
      </c>
      <c r="I25" s="83">
        <v>1222966</v>
      </c>
    </row>
    <row r="26" spans="1:9" s="19" customFormat="1" ht="15">
      <c r="A26" s="22"/>
      <c r="B26" s="23" t="s">
        <v>218</v>
      </c>
      <c r="C26" s="86"/>
      <c r="D26" s="87">
        <v>482000</v>
      </c>
      <c r="E26" s="87">
        <v>482000</v>
      </c>
      <c r="F26" s="87">
        <v>259230</v>
      </c>
      <c r="G26" s="83">
        <v>218250</v>
      </c>
      <c r="H26" s="83">
        <f>G26-I26</f>
        <v>45958</v>
      </c>
      <c r="I26" s="83">
        <v>172292</v>
      </c>
    </row>
    <row r="27" spans="1:9" s="19" customFormat="1" ht="15">
      <c r="A27" s="22"/>
      <c r="B27" s="23" t="s">
        <v>219</v>
      </c>
      <c r="C27" s="86"/>
      <c r="D27" s="87">
        <v>146000</v>
      </c>
      <c r="E27" s="87">
        <v>146000</v>
      </c>
      <c r="F27" s="87">
        <v>81000</v>
      </c>
      <c r="G27" s="83">
        <v>65560</v>
      </c>
      <c r="H27" s="83">
        <f>G27-I27</f>
        <v>12764</v>
      </c>
      <c r="I27" s="83">
        <v>52796</v>
      </c>
    </row>
    <row r="28" spans="1:9" s="19" customFormat="1" ht="16.5" customHeight="1">
      <c r="A28" s="22" t="s">
        <v>220</v>
      </c>
      <c r="B28" s="24" t="s">
        <v>221</v>
      </c>
      <c r="C28" s="86"/>
      <c r="D28" s="87">
        <v>13000</v>
      </c>
      <c r="E28" s="87">
        <v>13000</v>
      </c>
      <c r="F28" s="87">
        <v>7730</v>
      </c>
      <c r="G28" s="83">
        <v>5610</v>
      </c>
      <c r="H28" s="83">
        <f>G28-I28</f>
        <v>888</v>
      </c>
      <c r="I28" s="83">
        <v>4722</v>
      </c>
    </row>
    <row r="29" spans="1:9" s="19" customFormat="1" ht="16.5" customHeight="1">
      <c r="A29" s="22" t="s">
        <v>222</v>
      </c>
      <c r="B29" s="24" t="s">
        <v>223</v>
      </c>
      <c r="C29" s="86"/>
      <c r="D29" s="87">
        <v>5000</v>
      </c>
      <c r="E29" s="87">
        <v>5000</v>
      </c>
      <c r="F29" s="87">
        <v>3000</v>
      </c>
      <c r="G29" s="83">
        <v>1310</v>
      </c>
      <c r="H29" s="83">
        <f>G29-I29</f>
        <v>0</v>
      </c>
      <c r="I29" s="83">
        <v>1310</v>
      </c>
    </row>
    <row r="30" spans="1:9" ht="16.5" customHeight="1">
      <c r="A30" s="22"/>
      <c r="B30" s="24" t="s">
        <v>224</v>
      </c>
      <c r="C30" s="86"/>
      <c r="D30" s="87"/>
      <c r="E30" s="87"/>
      <c r="F30" s="87"/>
      <c r="G30" s="83"/>
      <c r="H30" s="83"/>
      <c r="I30" s="83"/>
    </row>
    <row r="31" spans="1:9" ht="16.5" customHeight="1">
      <c r="A31" s="22"/>
      <c r="B31" s="24" t="s">
        <v>225</v>
      </c>
      <c r="C31" s="86"/>
      <c r="D31" s="87">
        <v>163000</v>
      </c>
      <c r="E31" s="87">
        <v>163000</v>
      </c>
      <c r="F31" s="87">
        <v>90100</v>
      </c>
      <c r="G31" s="83">
        <v>74067</v>
      </c>
      <c r="H31" s="83">
        <f>G31-I31</f>
        <v>15702</v>
      </c>
      <c r="I31" s="83">
        <v>58365</v>
      </c>
    </row>
    <row r="32" spans="1:9" ht="16.5" customHeight="1">
      <c r="A32" s="22" t="s">
        <v>226</v>
      </c>
      <c r="B32" s="24" t="s">
        <v>227</v>
      </c>
      <c r="C32" s="86"/>
      <c r="D32" s="87">
        <v>52030</v>
      </c>
      <c r="E32" s="87">
        <v>52030</v>
      </c>
      <c r="F32" s="87">
        <v>50030</v>
      </c>
      <c r="G32" s="83">
        <v>27610</v>
      </c>
      <c r="H32" s="83">
        <f>G32-I32</f>
        <v>1268</v>
      </c>
      <c r="I32" s="83">
        <v>26342</v>
      </c>
    </row>
    <row r="33" spans="1:9" ht="16.5" customHeight="1">
      <c r="A33" s="22"/>
      <c r="B33" s="24" t="s">
        <v>228</v>
      </c>
      <c r="C33" s="86"/>
      <c r="D33" s="87"/>
      <c r="E33" s="87"/>
      <c r="F33" s="87"/>
      <c r="G33" s="83"/>
      <c r="H33" s="83"/>
      <c r="I33" s="83"/>
    </row>
    <row r="34" spans="1:9" ht="16.5" customHeight="1">
      <c r="A34" s="22"/>
      <c r="B34" s="20" t="s">
        <v>229</v>
      </c>
      <c r="C34" s="86">
        <f aca="true" t="shared" si="17" ref="C34:I34">C35</f>
        <v>0</v>
      </c>
      <c r="D34" s="86">
        <f t="shared" si="17"/>
        <v>65250</v>
      </c>
      <c r="E34" s="86">
        <f t="shared" si="17"/>
        <v>65250</v>
      </c>
      <c r="F34" s="86">
        <f t="shared" si="17"/>
        <v>65250</v>
      </c>
      <c r="G34" s="86">
        <f t="shared" si="17"/>
        <v>65250</v>
      </c>
      <c r="H34" s="86">
        <f t="shared" si="17"/>
        <v>65250</v>
      </c>
      <c r="I34" s="86">
        <f t="shared" si="17"/>
        <v>0</v>
      </c>
    </row>
    <row r="35" spans="1:9" ht="16.5" customHeight="1">
      <c r="A35" s="22"/>
      <c r="B35" s="24" t="s">
        <v>230</v>
      </c>
      <c r="C35" s="86"/>
      <c r="D35" s="87">
        <v>65250</v>
      </c>
      <c r="E35" s="87">
        <v>65250</v>
      </c>
      <c r="F35" s="87">
        <v>65250</v>
      </c>
      <c r="G35" s="83">
        <v>65250</v>
      </c>
      <c r="H35" s="83">
        <f>G35-I35</f>
        <v>65250</v>
      </c>
      <c r="I35" s="83">
        <v>0</v>
      </c>
    </row>
    <row r="36" spans="1:9" ht="16.5" customHeight="1">
      <c r="A36" s="17" t="s">
        <v>231</v>
      </c>
      <c r="B36" s="20" t="s">
        <v>232</v>
      </c>
      <c r="C36" s="85">
        <f aca="true" t="shared" si="18" ref="C36:H36">+C37+C38+C39+C40+C41+C42+C43</f>
        <v>0</v>
      </c>
      <c r="D36" s="85">
        <f t="shared" si="18"/>
        <v>100530</v>
      </c>
      <c r="E36" s="85">
        <f t="shared" si="18"/>
        <v>100530</v>
      </c>
      <c r="F36" s="85">
        <f t="shared" si="18"/>
        <v>51810</v>
      </c>
      <c r="G36" s="85">
        <f t="shared" si="18"/>
        <v>43521</v>
      </c>
      <c r="H36" s="85">
        <f t="shared" si="18"/>
        <v>9053</v>
      </c>
      <c r="I36" s="85">
        <f>+I37+I38+I39+I40+I41+I42+I43</f>
        <v>34468</v>
      </c>
    </row>
    <row r="37" spans="1:9" ht="16.5" customHeight="1">
      <c r="A37" s="22" t="s">
        <v>233</v>
      </c>
      <c r="B37" s="24" t="s">
        <v>234</v>
      </c>
      <c r="C37" s="86"/>
      <c r="D37" s="87"/>
      <c r="E37" s="87"/>
      <c r="F37" s="87"/>
      <c r="G37" s="83"/>
      <c r="H37" s="83"/>
      <c r="I37" s="83"/>
    </row>
    <row r="38" spans="1:9" ht="16.5" customHeight="1">
      <c r="A38" s="22" t="s">
        <v>235</v>
      </c>
      <c r="B38" s="24" t="s">
        <v>236</v>
      </c>
      <c r="C38" s="86"/>
      <c r="D38" s="87"/>
      <c r="E38" s="87"/>
      <c r="F38" s="87"/>
      <c r="G38" s="83"/>
      <c r="H38" s="83"/>
      <c r="I38" s="83"/>
    </row>
    <row r="39" spans="1:9" s="19" customFormat="1" ht="16.5" customHeight="1">
      <c r="A39" s="22" t="s">
        <v>237</v>
      </c>
      <c r="B39" s="24" t="s">
        <v>238</v>
      </c>
      <c r="C39" s="86"/>
      <c r="D39" s="87"/>
      <c r="E39" s="87"/>
      <c r="F39" s="87"/>
      <c r="G39" s="83"/>
      <c r="H39" s="83"/>
      <c r="I39" s="83"/>
    </row>
    <row r="40" spans="1:9" ht="16.5" customHeight="1">
      <c r="A40" s="22" t="s">
        <v>239</v>
      </c>
      <c r="B40" s="25" t="s">
        <v>240</v>
      </c>
      <c r="C40" s="86"/>
      <c r="D40" s="87"/>
      <c r="E40" s="87"/>
      <c r="F40" s="87"/>
      <c r="G40" s="83"/>
      <c r="H40" s="83"/>
      <c r="I40" s="83"/>
    </row>
    <row r="41" spans="1:9" ht="16.5" customHeight="1">
      <c r="A41" s="22" t="s">
        <v>241</v>
      </c>
      <c r="B41" s="25" t="s">
        <v>40</v>
      </c>
      <c r="C41" s="86"/>
      <c r="D41" s="87"/>
      <c r="E41" s="87"/>
      <c r="F41" s="87"/>
      <c r="G41" s="83"/>
      <c r="H41" s="83"/>
      <c r="I41" s="83"/>
    </row>
    <row r="42" spans="1:9" ht="16.5" customHeight="1">
      <c r="A42" s="22"/>
      <c r="B42" s="25" t="s">
        <v>242</v>
      </c>
      <c r="C42" s="86"/>
      <c r="D42" s="87">
        <v>100530</v>
      </c>
      <c r="E42" s="87">
        <v>100530</v>
      </c>
      <c r="F42" s="87">
        <v>51810</v>
      </c>
      <c r="G42" s="83">
        <v>43521</v>
      </c>
      <c r="H42" s="83">
        <f>G42-I42</f>
        <v>9053</v>
      </c>
      <c r="I42" s="83">
        <v>34468</v>
      </c>
    </row>
    <row r="43" spans="1:9" ht="16.5" customHeight="1">
      <c r="A43" s="22"/>
      <c r="B43" s="25" t="s">
        <v>243</v>
      </c>
      <c r="C43" s="86"/>
      <c r="D43" s="87"/>
      <c r="E43" s="87"/>
      <c r="F43" s="87"/>
      <c r="G43" s="83"/>
      <c r="H43" s="83"/>
      <c r="I43" s="83"/>
    </row>
    <row r="44" spans="1:9" ht="16.5" customHeight="1">
      <c r="A44" s="17" t="s">
        <v>244</v>
      </c>
      <c r="B44" s="20" t="s">
        <v>193</v>
      </c>
      <c r="C44" s="85">
        <f aca="true" t="shared" si="19" ref="C44:I44">+C45+C59+C58+C61+C64+C66+C67+C69+C65+C68</f>
        <v>0</v>
      </c>
      <c r="D44" s="85">
        <f t="shared" si="19"/>
        <v>116527910</v>
      </c>
      <c r="E44" s="85">
        <f t="shared" si="19"/>
        <v>111515860</v>
      </c>
      <c r="F44" s="85">
        <f t="shared" si="19"/>
        <v>111331360</v>
      </c>
      <c r="G44" s="85">
        <f t="shared" si="19"/>
        <v>110551294.83000001</v>
      </c>
      <c r="H44" s="85">
        <f t="shared" si="19"/>
        <v>22181837.56</v>
      </c>
      <c r="I44" s="85">
        <f t="shared" si="19"/>
        <v>88369457.27000001</v>
      </c>
    </row>
    <row r="45" spans="1:9" ht="16.5" customHeight="1">
      <c r="A45" s="17" t="s">
        <v>245</v>
      </c>
      <c r="B45" s="20" t="s">
        <v>246</v>
      </c>
      <c r="C45" s="85">
        <f aca="true" t="shared" si="20" ref="C45:H45">+C46+C47+C48+C49+C50+C51+C52+C53+C55</f>
        <v>0</v>
      </c>
      <c r="D45" s="85">
        <f t="shared" si="20"/>
        <v>116480910</v>
      </c>
      <c r="E45" s="85">
        <f t="shared" si="20"/>
        <v>111468860</v>
      </c>
      <c r="F45" s="85">
        <f t="shared" si="20"/>
        <v>111298360</v>
      </c>
      <c r="G45" s="85">
        <f t="shared" si="20"/>
        <v>110525406.01000002</v>
      </c>
      <c r="H45" s="85">
        <f t="shared" si="20"/>
        <v>22179858.47</v>
      </c>
      <c r="I45" s="85">
        <f>+I46+I47+I48+I49+I50+I51+I52+I53+I55</f>
        <v>88345547.54</v>
      </c>
    </row>
    <row r="46" spans="1:9" s="19" customFormat="1" ht="16.5" customHeight="1">
      <c r="A46" s="22" t="s">
        <v>247</v>
      </c>
      <c r="B46" s="24" t="s">
        <v>248</v>
      </c>
      <c r="C46" s="86"/>
      <c r="D46" s="87">
        <v>26000</v>
      </c>
      <c r="E46" s="87">
        <v>26000</v>
      </c>
      <c r="F46" s="87">
        <v>8000</v>
      </c>
      <c r="G46" s="83">
        <v>3633.52</v>
      </c>
      <c r="H46" s="83">
        <f>G46-I46</f>
        <v>142.88999999999987</v>
      </c>
      <c r="I46" s="83">
        <v>3490.63</v>
      </c>
    </row>
    <row r="47" spans="1:9" s="19" customFormat="1" ht="16.5" customHeight="1">
      <c r="A47" s="22" t="s">
        <v>249</v>
      </c>
      <c r="B47" s="24" t="s">
        <v>250</v>
      </c>
      <c r="C47" s="86"/>
      <c r="D47" s="87">
        <v>17000</v>
      </c>
      <c r="E47" s="87">
        <v>17000</v>
      </c>
      <c r="F47" s="87">
        <v>17000</v>
      </c>
      <c r="G47" s="83">
        <v>8226.58</v>
      </c>
      <c r="H47" s="83">
        <f>G47-I47</f>
        <v>2419</v>
      </c>
      <c r="I47" s="83">
        <v>5807.58</v>
      </c>
    </row>
    <row r="48" spans="1:9" ht="16.5" customHeight="1">
      <c r="A48" s="22" t="s">
        <v>251</v>
      </c>
      <c r="B48" s="24" t="s">
        <v>252</v>
      </c>
      <c r="C48" s="86"/>
      <c r="D48" s="87">
        <v>68000</v>
      </c>
      <c r="E48" s="87">
        <v>68000</v>
      </c>
      <c r="F48" s="87">
        <v>49500</v>
      </c>
      <c r="G48" s="83">
        <v>44975.35</v>
      </c>
      <c r="H48" s="83">
        <f>G48-I48</f>
        <v>3625.7999999999956</v>
      </c>
      <c r="I48" s="83">
        <v>41349.55</v>
      </c>
    </row>
    <row r="49" spans="1:9" ht="16.5" customHeight="1">
      <c r="A49" s="22" t="s">
        <v>253</v>
      </c>
      <c r="B49" s="24" t="s">
        <v>254</v>
      </c>
      <c r="C49" s="86"/>
      <c r="D49" s="87">
        <v>5000</v>
      </c>
      <c r="E49" s="87">
        <v>5000</v>
      </c>
      <c r="F49" s="87">
        <v>3500</v>
      </c>
      <c r="G49" s="83">
        <v>2048.78</v>
      </c>
      <c r="H49" s="83">
        <f>G49-I49</f>
        <v>472.0300000000002</v>
      </c>
      <c r="I49" s="83">
        <v>1576.75</v>
      </c>
    </row>
    <row r="50" spans="1:9" ht="16.5" customHeight="1">
      <c r="A50" s="22" t="s">
        <v>255</v>
      </c>
      <c r="B50" s="24" t="s">
        <v>256</v>
      </c>
      <c r="C50" s="86"/>
      <c r="D50" s="87">
        <v>5000</v>
      </c>
      <c r="E50" s="87">
        <v>5000</v>
      </c>
      <c r="F50" s="87">
        <v>0</v>
      </c>
      <c r="G50" s="83"/>
      <c r="H50" s="83"/>
      <c r="I50" s="83"/>
    </row>
    <row r="51" spans="1:9" ht="16.5" customHeight="1">
      <c r="A51" s="22" t="s">
        <v>257</v>
      </c>
      <c r="B51" s="24" t="s">
        <v>258</v>
      </c>
      <c r="C51" s="86"/>
      <c r="D51" s="87">
        <v>1000</v>
      </c>
      <c r="E51" s="87">
        <v>1000</v>
      </c>
      <c r="F51" s="87">
        <v>1000</v>
      </c>
      <c r="G51" s="83">
        <v>100</v>
      </c>
      <c r="H51" s="83">
        <f>G51-I51</f>
        <v>0</v>
      </c>
      <c r="I51" s="83">
        <v>100</v>
      </c>
    </row>
    <row r="52" spans="1:9" ht="16.5" customHeight="1">
      <c r="A52" s="22" t="s">
        <v>259</v>
      </c>
      <c r="B52" s="24" t="s">
        <v>260</v>
      </c>
      <c r="C52" s="86"/>
      <c r="D52" s="87">
        <v>55000</v>
      </c>
      <c r="E52" s="87">
        <v>55000</v>
      </c>
      <c r="F52" s="87">
        <v>30000</v>
      </c>
      <c r="G52" s="83">
        <v>25247.07</v>
      </c>
      <c r="H52" s="83">
        <f>G52-I52</f>
        <v>4837.189999999999</v>
      </c>
      <c r="I52" s="83">
        <v>20409.88</v>
      </c>
    </row>
    <row r="53" spans="1:9" ht="16.5" customHeight="1">
      <c r="A53" s="17" t="s">
        <v>261</v>
      </c>
      <c r="B53" s="20" t="s">
        <v>262</v>
      </c>
      <c r="C53" s="88">
        <f aca="true" t="shared" si="21" ref="C53:H53">+C54+C89</f>
        <v>0</v>
      </c>
      <c r="D53" s="88">
        <f t="shared" si="21"/>
        <v>116124860</v>
      </c>
      <c r="E53" s="88">
        <f t="shared" si="21"/>
        <v>111112810</v>
      </c>
      <c r="F53" s="88">
        <f t="shared" si="21"/>
        <v>111104310</v>
      </c>
      <c r="G53" s="88">
        <f t="shared" si="21"/>
        <v>110371844.03000002</v>
      </c>
      <c r="H53" s="88">
        <f t="shared" si="21"/>
        <v>22157417.4</v>
      </c>
      <c r="I53" s="88">
        <f>+I54+I89</f>
        <v>88214426.63000001</v>
      </c>
    </row>
    <row r="54" spans="1:9" ht="16.5" customHeight="1">
      <c r="A54" s="27"/>
      <c r="B54" s="28" t="s">
        <v>263</v>
      </c>
      <c r="C54" s="89"/>
      <c r="D54" s="87">
        <v>16000</v>
      </c>
      <c r="E54" s="87">
        <v>16000</v>
      </c>
      <c r="F54" s="87">
        <v>7500</v>
      </c>
      <c r="G54" s="83">
        <v>2763.65</v>
      </c>
      <c r="H54" s="83">
        <f>G54-I54</f>
        <v>500.9500000000003</v>
      </c>
      <c r="I54" s="83">
        <v>2262.7</v>
      </c>
    </row>
    <row r="55" spans="1:9" s="19" customFormat="1" ht="16.5" customHeight="1">
      <c r="A55" s="22" t="s">
        <v>264</v>
      </c>
      <c r="B55" s="24" t="s">
        <v>265</v>
      </c>
      <c r="C55" s="86"/>
      <c r="D55" s="87">
        <v>179050</v>
      </c>
      <c r="E55" s="87">
        <v>179050</v>
      </c>
      <c r="F55" s="87">
        <v>85050</v>
      </c>
      <c r="G55" s="83">
        <v>69330.68</v>
      </c>
      <c r="H55" s="83">
        <f>G55-I55</f>
        <v>10944.159999999996</v>
      </c>
      <c r="I55" s="83">
        <v>58386.52</v>
      </c>
    </row>
    <row r="56" spans="1:9" s="26" customFormat="1" ht="16.5" customHeight="1">
      <c r="A56" s="22"/>
      <c r="B56" s="24" t="s">
        <v>266</v>
      </c>
      <c r="C56" s="86"/>
      <c r="D56" s="87">
        <v>50</v>
      </c>
      <c r="E56" s="87">
        <v>50</v>
      </c>
      <c r="F56" s="87">
        <v>50</v>
      </c>
      <c r="G56" s="83">
        <v>38.99</v>
      </c>
      <c r="H56" s="83">
        <f>G56-I56</f>
        <v>0</v>
      </c>
      <c r="I56" s="83">
        <v>38.99</v>
      </c>
    </row>
    <row r="57" spans="1:9" ht="16.5" customHeight="1">
      <c r="A57" s="22"/>
      <c r="B57" s="24" t="s">
        <v>267</v>
      </c>
      <c r="C57" s="86"/>
      <c r="D57" s="87">
        <v>48000</v>
      </c>
      <c r="E57" s="87">
        <v>48000</v>
      </c>
      <c r="F57" s="87">
        <v>24000</v>
      </c>
      <c r="G57" s="83">
        <v>15745.56</v>
      </c>
      <c r="H57" s="83">
        <f>G57-I57</f>
        <v>0</v>
      </c>
      <c r="I57" s="83">
        <v>15745.56</v>
      </c>
    </row>
    <row r="58" spans="1:9" s="19" customFormat="1" ht="16.5" customHeight="1">
      <c r="A58" s="17" t="s">
        <v>268</v>
      </c>
      <c r="B58" s="24" t="s">
        <v>269</v>
      </c>
      <c r="C58" s="86"/>
      <c r="D58" s="87">
        <v>10000</v>
      </c>
      <c r="E58" s="87">
        <v>10000</v>
      </c>
      <c r="F58" s="87">
        <v>10000</v>
      </c>
      <c r="G58" s="83">
        <v>8170</v>
      </c>
      <c r="H58" s="83">
        <f>G58-I58</f>
        <v>0</v>
      </c>
      <c r="I58" s="83">
        <v>8170</v>
      </c>
    </row>
    <row r="59" spans="1:9" s="19" customFormat="1" ht="16.5" customHeight="1">
      <c r="A59" s="17" t="s">
        <v>270</v>
      </c>
      <c r="B59" s="20" t="s">
        <v>271</v>
      </c>
      <c r="C59" s="90">
        <f aca="true" t="shared" si="22" ref="C59:I59">+C60</f>
        <v>0</v>
      </c>
      <c r="D59" s="90">
        <f t="shared" si="22"/>
        <v>10000</v>
      </c>
      <c r="E59" s="90">
        <f t="shared" si="22"/>
        <v>10000</v>
      </c>
      <c r="F59" s="90">
        <f t="shared" si="22"/>
        <v>8000</v>
      </c>
      <c r="G59" s="90">
        <f t="shared" si="22"/>
        <v>5888.35</v>
      </c>
      <c r="H59" s="90">
        <f t="shared" si="22"/>
        <v>452.2000000000007</v>
      </c>
      <c r="I59" s="90">
        <f t="shared" si="22"/>
        <v>5436.15</v>
      </c>
    </row>
    <row r="60" spans="1:9" s="19" customFormat="1" ht="16.5" customHeight="1">
      <c r="A60" s="22" t="s">
        <v>272</v>
      </c>
      <c r="B60" s="24" t="s">
        <v>273</v>
      </c>
      <c r="C60" s="86"/>
      <c r="D60" s="87">
        <v>10000</v>
      </c>
      <c r="E60" s="87">
        <v>10000</v>
      </c>
      <c r="F60" s="87">
        <v>8000</v>
      </c>
      <c r="G60" s="83">
        <v>5888.35</v>
      </c>
      <c r="H60" s="83">
        <f>G60-I60</f>
        <v>452.2000000000007</v>
      </c>
      <c r="I60" s="83">
        <v>5436.15</v>
      </c>
    </row>
    <row r="61" spans="1:9" s="19" customFormat="1" ht="16.5" customHeight="1">
      <c r="A61" s="17" t="s">
        <v>274</v>
      </c>
      <c r="B61" s="20" t="s">
        <v>275</v>
      </c>
      <c r="C61" s="85">
        <f aca="true" t="shared" si="23" ref="C61:H61">+C62+C63</f>
        <v>0</v>
      </c>
      <c r="D61" s="85">
        <f t="shared" si="23"/>
        <v>1000</v>
      </c>
      <c r="E61" s="85">
        <f t="shared" si="23"/>
        <v>1000</v>
      </c>
      <c r="F61" s="85">
        <f t="shared" si="23"/>
        <v>1000</v>
      </c>
      <c r="G61" s="85">
        <f t="shared" si="23"/>
        <v>632.58</v>
      </c>
      <c r="H61" s="85">
        <f t="shared" si="23"/>
        <v>0</v>
      </c>
      <c r="I61" s="85">
        <f>+I62+I63</f>
        <v>632.58</v>
      </c>
    </row>
    <row r="62" spans="1:9" ht="16.5" customHeight="1">
      <c r="A62" s="17" t="s">
        <v>276</v>
      </c>
      <c r="B62" s="24" t="s">
        <v>277</v>
      </c>
      <c r="C62" s="86"/>
      <c r="D62" s="87">
        <v>1000</v>
      </c>
      <c r="E62" s="87">
        <v>1000</v>
      </c>
      <c r="F62" s="87">
        <v>1000</v>
      </c>
      <c r="G62" s="83">
        <v>632.58</v>
      </c>
      <c r="H62" s="83">
        <f>G62-I62</f>
        <v>0</v>
      </c>
      <c r="I62" s="83">
        <v>632.58</v>
      </c>
    </row>
    <row r="63" spans="1:9" s="19" customFormat="1" ht="16.5" customHeight="1">
      <c r="A63" s="17" t="s">
        <v>278</v>
      </c>
      <c r="B63" s="24" t="s">
        <v>279</v>
      </c>
      <c r="C63" s="86"/>
      <c r="D63" s="87"/>
      <c r="E63" s="87"/>
      <c r="F63" s="87"/>
      <c r="G63" s="83"/>
      <c r="H63" s="83"/>
      <c r="I63" s="83"/>
    </row>
    <row r="64" spans="1:9" ht="16.5" customHeight="1">
      <c r="A64" s="22" t="s">
        <v>280</v>
      </c>
      <c r="B64" s="24" t="s">
        <v>281</v>
      </c>
      <c r="C64" s="86"/>
      <c r="D64" s="87">
        <v>6000</v>
      </c>
      <c r="E64" s="87">
        <v>6000</v>
      </c>
      <c r="F64" s="87">
        <v>6000</v>
      </c>
      <c r="G64" s="83">
        <v>5831</v>
      </c>
      <c r="H64" s="83">
        <f>G64-I64</f>
        <v>0</v>
      </c>
      <c r="I64" s="83">
        <v>5831</v>
      </c>
    </row>
    <row r="65" spans="1:9" ht="16.5" customHeight="1">
      <c r="A65" s="22" t="s">
        <v>282</v>
      </c>
      <c r="B65" s="23" t="s">
        <v>283</v>
      </c>
      <c r="C65" s="86"/>
      <c r="D65" s="87"/>
      <c r="E65" s="87"/>
      <c r="F65" s="87"/>
      <c r="G65" s="83"/>
      <c r="H65" s="83"/>
      <c r="I65" s="83"/>
    </row>
    <row r="66" spans="1:9" ht="16.5" customHeight="1">
      <c r="A66" s="22" t="s">
        <v>284</v>
      </c>
      <c r="B66" s="24" t="s">
        <v>285</v>
      </c>
      <c r="C66" s="86"/>
      <c r="D66" s="87"/>
      <c r="E66" s="87"/>
      <c r="F66" s="87"/>
      <c r="G66" s="83"/>
      <c r="H66" s="83"/>
      <c r="I66" s="83"/>
    </row>
    <row r="67" spans="1:9" ht="16.5" customHeight="1">
      <c r="A67" s="22" t="s">
        <v>286</v>
      </c>
      <c r="B67" s="24" t="s">
        <v>287</v>
      </c>
      <c r="C67" s="86"/>
      <c r="D67" s="87">
        <v>2000</v>
      </c>
      <c r="E67" s="87">
        <v>2000</v>
      </c>
      <c r="F67" s="87">
        <v>0</v>
      </c>
      <c r="G67" s="83"/>
      <c r="H67" s="83">
        <f>G67-I67</f>
        <v>0</v>
      </c>
      <c r="I67" s="83"/>
    </row>
    <row r="68" spans="1:9" ht="30">
      <c r="A68" s="22"/>
      <c r="B68" s="24" t="s">
        <v>288</v>
      </c>
      <c r="C68" s="86"/>
      <c r="D68" s="87"/>
      <c r="E68" s="87"/>
      <c r="F68" s="87"/>
      <c r="G68" s="83"/>
      <c r="H68" s="83"/>
      <c r="I68" s="83"/>
    </row>
    <row r="69" spans="1:9" ht="16.5" customHeight="1">
      <c r="A69" s="17" t="s">
        <v>289</v>
      </c>
      <c r="B69" s="20" t="s">
        <v>290</v>
      </c>
      <c r="C69" s="90">
        <f aca="true" t="shared" si="24" ref="C69:H69">+C70+C71</f>
        <v>0</v>
      </c>
      <c r="D69" s="90">
        <f t="shared" si="24"/>
        <v>18000</v>
      </c>
      <c r="E69" s="90">
        <f t="shared" si="24"/>
        <v>18000</v>
      </c>
      <c r="F69" s="90">
        <f t="shared" si="24"/>
        <v>8000</v>
      </c>
      <c r="G69" s="90">
        <f t="shared" si="24"/>
        <v>5366.89</v>
      </c>
      <c r="H69" s="90">
        <f t="shared" si="24"/>
        <v>1526.8899999999999</v>
      </c>
      <c r="I69" s="90">
        <f>+I70+I71</f>
        <v>3840</v>
      </c>
    </row>
    <row r="70" spans="1:9" ht="16.5" customHeight="1">
      <c r="A70" s="22" t="s">
        <v>291</v>
      </c>
      <c r="B70" s="24" t="s">
        <v>292</v>
      </c>
      <c r="C70" s="86"/>
      <c r="D70" s="87">
        <v>12000</v>
      </c>
      <c r="E70" s="87">
        <v>12000</v>
      </c>
      <c r="F70" s="87">
        <v>6000</v>
      </c>
      <c r="G70" s="83">
        <v>4800</v>
      </c>
      <c r="H70" s="83">
        <f>G70-I70</f>
        <v>1200</v>
      </c>
      <c r="I70" s="83">
        <v>3600</v>
      </c>
    </row>
    <row r="71" spans="1:9" s="19" customFormat="1" ht="16.5" customHeight="1">
      <c r="A71" s="22" t="s">
        <v>293</v>
      </c>
      <c r="B71" s="24" t="s">
        <v>294</v>
      </c>
      <c r="C71" s="86"/>
      <c r="D71" s="87">
        <v>6000</v>
      </c>
      <c r="E71" s="87">
        <v>6000</v>
      </c>
      <c r="F71" s="87">
        <v>2000</v>
      </c>
      <c r="G71" s="91">
        <v>566.89</v>
      </c>
      <c r="H71" s="83">
        <f>G71-I71</f>
        <v>326.89</v>
      </c>
      <c r="I71" s="91">
        <v>240</v>
      </c>
    </row>
    <row r="72" spans="1:9" ht="16.5" customHeight="1">
      <c r="A72" s="17" t="s">
        <v>295</v>
      </c>
      <c r="B72" s="20" t="s">
        <v>195</v>
      </c>
      <c r="C72" s="84">
        <f>+C73</f>
        <v>0</v>
      </c>
      <c r="D72" s="84">
        <f aca="true" t="shared" si="25" ref="D72:I73">+D73</f>
        <v>0</v>
      </c>
      <c r="E72" s="84">
        <f t="shared" si="25"/>
        <v>0</v>
      </c>
      <c r="F72" s="84">
        <f t="shared" si="25"/>
        <v>0</v>
      </c>
      <c r="G72" s="84">
        <f t="shared" si="25"/>
        <v>0</v>
      </c>
      <c r="H72" s="84">
        <f t="shared" si="25"/>
        <v>0</v>
      </c>
      <c r="I72" s="84">
        <f t="shared" si="25"/>
        <v>0</v>
      </c>
    </row>
    <row r="73" spans="1:9" ht="16.5" customHeight="1">
      <c r="A73" s="29" t="s">
        <v>296</v>
      </c>
      <c r="B73" s="20" t="s">
        <v>297</v>
      </c>
      <c r="C73" s="84">
        <f>+C74</f>
        <v>0</v>
      </c>
      <c r="D73" s="84">
        <f t="shared" si="25"/>
        <v>0</v>
      </c>
      <c r="E73" s="84">
        <f t="shared" si="25"/>
        <v>0</v>
      </c>
      <c r="F73" s="84">
        <f t="shared" si="25"/>
        <v>0</v>
      </c>
      <c r="G73" s="84">
        <f t="shared" si="25"/>
        <v>0</v>
      </c>
      <c r="H73" s="84">
        <f t="shared" si="25"/>
        <v>0</v>
      </c>
      <c r="I73" s="84">
        <f t="shared" si="25"/>
        <v>0</v>
      </c>
    </row>
    <row r="74" spans="1:9" s="19" customFormat="1" ht="16.5" customHeight="1">
      <c r="A74" s="29" t="s">
        <v>298</v>
      </c>
      <c r="B74" s="24" t="s">
        <v>299</v>
      </c>
      <c r="C74" s="86"/>
      <c r="D74" s="87"/>
      <c r="E74" s="87"/>
      <c r="F74" s="87"/>
      <c r="G74" s="83"/>
      <c r="H74" s="83"/>
      <c r="I74" s="83"/>
    </row>
    <row r="75" spans="1:9" s="19" customFormat="1" ht="16.5" customHeight="1">
      <c r="A75" s="29"/>
      <c r="B75" s="30" t="s">
        <v>201</v>
      </c>
      <c r="C75" s="86">
        <f aca="true" t="shared" si="26" ref="C75:H75">C76+C77</f>
        <v>0</v>
      </c>
      <c r="D75" s="86">
        <f t="shared" si="26"/>
        <v>0</v>
      </c>
      <c r="E75" s="86">
        <f t="shared" si="26"/>
        <v>0</v>
      </c>
      <c r="F75" s="86">
        <f t="shared" si="26"/>
        <v>0</v>
      </c>
      <c r="G75" s="86">
        <f t="shared" si="26"/>
        <v>0</v>
      </c>
      <c r="H75" s="86">
        <f t="shared" si="26"/>
        <v>0</v>
      </c>
      <c r="I75" s="86">
        <f>I76+I77</f>
        <v>0</v>
      </c>
    </row>
    <row r="76" spans="1:9" s="19" customFormat="1" ht="16.5" customHeight="1">
      <c r="A76" s="29"/>
      <c r="B76" s="31" t="s">
        <v>300</v>
      </c>
      <c r="C76" s="86"/>
      <c r="D76" s="87"/>
      <c r="E76" s="87"/>
      <c r="F76" s="87"/>
      <c r="G76" s="83"/>
      <c r="H76" s="83"/>
      <c r="I76" s="83"/>
    </row>
    <row r="77" spans="1:9" ht="16.5" customHeight="1">
      <c r="A77" s="29"/>
      <c r="B77" s="31" t="s">
        <v>301</v>
      </c>
      <c r="C77" s="86"/>
      <c r="D77" s="87"/>
      <c r="E77" s="87"/>
      <c r="F77" s="87"/>
      <c r="G77" s="83"/>
      <c r="H77" s="83"/>
      <c r="I77" s="83"/>
    </row>
    <row r="78" spans="1:9" s="19" customFormat="1" ht="16.5" customHeight="1">
      <c r="A78" s="17" t="s">
        <v>302</v>
      </c>
      <c r="B78" s="20" t="s">
        <v>203</v>
      </c>
      <c r="C78" s="85">
        <f aca="true" t="shared" si="27" ref="C78:I78">+C79</f>
        <v>0</v>
      </c>
      <c r="D78" s="85">
        <f t="shared" si="27"/>
        <v>0</v>
      </c>
      <c r="E78" s="85">
        <f t="shared" si="27"/>
        <v>0</v>
      </c>
      <c r="F78" s="85">
        <f t="shared" si="27"/>
        <v>0</v>
      </c>
      <c r="G78" s="85">
        <f t="shared" si="27"/>
        <v>0</v>
      </c>
      <c r="H78" s="85">
        <f t="shared" si="27"/>
        <v>0</v>
      </c>
      <c r="I78" s="85">
        <f t="shared" si="27"/>
        <v>0</v>
      </c>
    </row>
    <row r="79" spans="1:9" s="19" customFormat="1" ht="16.5" customHeight="1">
      <c r="A79" s="17" t="s">
        <v>303</v>
      </c>
      <c r="B79" s="20" t="s">
        <v>205</v>
      </c>
      <c r="C79" s="85">
        <f aca="true" t="shared" si="28" ref="C79:H79">+C80+C85</f>
        <v>0</v>
      </c>
      <c r="D79" s="85">
        <f t="shared" si="28"/>
        <v>0</v>
      </c>
      <c r="E79" s="85">
        <f t="shared" si="28"/>
        <v>0</v>
      </c>
      <c r="F79" s="85">
        <f t="shared" si="28"/>
        <v>0</v>
      </c>
      <c r="G79" s="85">
        <f t="shared" si="28"/>
        <v>0</v>
      </c>
      <c r="H79" s="85">
        <f t="shared" si="28"/>
        <v>0</v>
      </c>
      <c r="I79" s="85">
        <f>+I80+I85</f>
        <v>0</v>
      </c>
    </row>
    <row r="80" spans="1:9" s="19" customFormat="1" ht="16.5" customHeight="1">
      <c r="A80" s="17" t="s">
        <v>304</v>
      </c>
      <c r="B80" s="20" t="s">
        <v>305</v>
      </c>
      <c r="C80" s="85">
        <f aca="true" t="shared" si="29" ref="C80:H80">+C82+C84+C83+C81</f>
        <v>0</v>
      </c>
      <c r="D80" s="85">
        <f t="shared" si="29"/>
        <v>0</v>
      </c>
      <c r="E80" s="85">
        <f t="shared" si="29"/>
        <v>0</v>
      </c>
      <c r="F80" s="85">
        <f t="shared" si="29"/>
        <v>0</v>
      </c>
      <c r="G80" s="85">
        <f t="shared" si="29"/>
        <v>0</v>
      </c>
      <c r="H80" s="85">
        <f t="shared" si="29"/>
        <v>0</v>
      </c>
      <c r="I80" s="85">
        <f>+I82+I84+I83+I81</f>
        <v>0</v>
      </c>
    </row>
    <row r="81" spans="1:9" s="19" customFormat="1" ht="16.5" customHeight="1">
      <c r="A81" s="17"/>
      <c r="B81" s="23" t="s">
        <v>306</v>
      </c>
      <c r="C81" s="85"/>
      <c r="D81" s="87"/>
      <c r="E81" s="87"/>
      <c r="F81" s="87"/>
      <c r="G81" s="83"/>
      <c r="H81" s="83"/>
      <c r="I81" s="83"/>
    </row>
    <row r="82" spans="1:9" s="19" customFormat="1" ht="16.5" customHeight="1">
      <c r="A82" s="22" t="s">
        <v>307</v>
      </c>
      <c r="B82" s="24" t="s">
        <v>308</v>
      </c>
      <c r="C82" s="86"/>
      <c r="D82" s="87"/>
      <c r="E82" s="87"/>
      <c r="F82" s="87"/>
      <c r="G82" s="83"/>
      <c r="H82" s="83"/>
      <c r="I82" s="83"/>
    </row>
    <row r="83" spans="1:9" s="19" customFormat="1" ht="16.5" customHeight="1">
      <c r="A83" s="22" t="s">
        <v>309</v>
      </c>
      <c r="B83" s="23" t="s">
        <v>310</v>
      </c>
      <c r="C83" s="86"/>
      <c r="D83" s="87"/>
      <c r="E83" s="87"/>
      <c r="F83" s="87"/>
      <c r="G83" s="83"/>
      <c r="H83" s="83"/>
      <c r="I83" s="83"/>
    </row>
    <row r="84" spans="1:9" ht="16.5" customHeight="1">
      <c r="A84" s="22" t="s">
        <v>311</v>
      </c>
      <c r="B84" s="24" t="s">
        <v>312</v>
      </c>
      <c r="C84" s="86"/>
      <c r="D84" s="87"/>
      <c r="E84" s="87"/>
      <c r="F84" s="87"/>
      <c r="G84" s="83"/>
      <c r="H84" s="83"/>
      <c r="I84" s="83"/>
    </row>
    <row r="85" spans="1:9" ht="16.5" customHeight="1">
      <c r="A85" s="32"/>
      <c r="B85" s="23" t="s">
        <v>313</v>
      </c>
      <c r="C85" s="86"/>
      <c r="D85" s="87"/>
      <c r="E85" s="87"/>
      <c r="F85" s="87"/>
      <c r="G85" s="83"/>
      <c r="H85" s="83"/>
      <c r="I85" s="83"/>
    </row>
    <row r="86" spans="1:9" ht="16.5" customHeight="1">
      <c r="A86" s="22" t="s">
        <v>212</v>
      </c>
      <c r="B86" s="24" t="s">
        <v>314</v>
      </c>
      <c r="C86" s="86"/>
      <c r="D86" s="87"/>
      <c r="E86" s="87"/>
      <c r="F86" s="87"/>
      <c r="G86" s="83"/>
      <c r="H86" s="83"/>
      <c r="I86" s="83"/>
    </row>
    <row r="87" spans="1:9" ht="16.5" customHeight="1">
      <c r="A87" s="22" t="s">
        <v>315</v>
      </c>
      <c r="B87" s="24" t="s">
        <v>316</v>
      </c>
      <c r="C87" s="84">
        <f aca="true" t="shared" si="30" ref="C87:H87">+C44-C89+C23+C78+C173+C75</f>
        <v>0</v>
      </c>
      <c r="D87" s="84">
        <f t="shared" si="30"/>
        <v>105076360</v>
      </c>
      <c r="E87" s="84">
        <f t="shared" si="30"/>
        <v>105076360</v>
      </c>
      <c r="F87" s="84">
        <f t="shared" si="30"/>
        <v>58400010</v>
      </c>
      <c r="G87" s="84">
        <f t="shared" si="30"/>
        <v>49041673.45</v>
      </c>
      <c r="H87" s="84">
        <f t="shared" si="30"/>
        <v>10470880.11</v>
      </c>
      <c r="I87" s="84">
        <f>+I44-I89+I23+I78+I173+I75</f>
        <v>38570793.34</v>
      </c>
    </row>
    <row r="88" spans="1:9" ht="16.5" customHeight="1">
      <c r="A88" s="22"/>
      <c r="B88" s="24" t="s">
        <v>317</v>
      </c>
      <c r="C88" s="84"/>
      <c r="D88" s="87"/>
      <c r="E88" s="87"/>
      <c r="F88" s="87"/>
      <c r="G88" s="87">
        <v>-2178</v>
      </c>
      <c r="H88" s="87">
        <v>-2178</v>
      </c>
      <c r="I88" s="87">
        <v>0</v>
      </c>
    </row>
    <row r="89" spans="1:9" ht="16.5" customHeight="1">
      <c r="A89" s="22"/>
      <c r="B89" s="20" t="s">
        <v>318</v>
      </c>
      <c r="C89" s="92">
        <f aca="true" t="shared" si="31" ref="C89:H89">+C90+C132+C155+C157+C168+C170</f>
        <v>0</v>
      </c>
      <c r="D89" s="92">
        <f t="shared" si="31"/>
        <v>116108860</v>
      </c>
      <c r="E89" s="92">
        <f t="shared" si="31"/>
        <v>111096810</v>
      </c>
      <c r="F89" s="92">
        <f t="shared" si="31"/>
        <v>111096810</v>
      </c>
      <c r="G89" s="92">
        <f t="shared" si="31"/>
        <v>110369080.38000001</v>
      </c>
      <c r="H89" s="92">
        <f t="shared" si="31"/>
        <v>22156916.45</v>
      </c>
      <c r="I89" s="92">
        <f>+I90+I132+I155+I157+I168+I170</f>
        <v>88212163.93</v>
      </c>
    </row>
    <row r="90" spans="1:9" s="26" customFormat="1" ht="16.5" customHeight="1">
      <c r="A90" s="17" t="s">
        <v>319</v>
      </c>
      <c r="B90" s="20" t="s">
        <v>320</v>
      </c>
      <c r="C90" s="85">
        <f aca="true" t="shared" si="32" ref="C90:H90">+C91+C98+C112+C128+C130</f>
        <v>0</v>
      </c>
      <c r="D90" s="85">
        <f t="shared" si="32"/>
        <v>53590050</v>
      </c>
      <c r="E90" s="85">
        <f t="shared" si="32"/>
        <v>50581000</v>
      </c>
      <c r="F90" s="85">
        <f t="shared" si="32"/>
        <v>50581000</v>
      </c>
      <c r="G90" s="85">
        <f t="shared" si="32"/>
        <v>50571004.20999999</v>
      </c>
      <c r="H90" s="85">
        <f t="shared" si="32"/>
        <v>10197504.409999998</v>
      </c>
      <c r="I90" s="85">
        <f>+I91+I98+I112+I128+I130</f>
        <v>40373499.800000004</v>
      </c>
    </row>
    <row r="91" spans="1:9" s="26" customFormat="1" ht="16.5" customHeight="1">
      <c r="A91" s="22" t="s">
        <v>321</v>
      </c>
      <c r="B91" s="20" t="s">
        <v>322</v>
      </c>
      <c r="C91" s="84">
        <f aca="true" t="shared" si="33" ref="C91:H91">+C92+C95+C96+C93+C94</f>
        <v>0</v>
      </c>
      <c r="D91" s="84">
        <f t="shared" si="33"/>
        <v>23193000</v>
      </c>
      <c r="E91" s="84">
        <f t="shared" si="33"/>
        <v>22048000</v>
      </c>
      <c r="F91" s="84">
        <f t="shared" si="33"/>
        <v>22048000</v>
      </c>
      <c r="G91" s="84">
        <f t="shared" si="33"/>
        <v>22043238.540000003</v>
      </c>
      <c r="H91" s="84">
        <f t="shared" si="33"/>
        <v>4668067.369999998</v>
      </c>
      <c r="I91" s="84">
        <f>+I92+I95+I96+I93+I94</f>
        <v>17375171.17</v>
      </c>
    </row>
    <row r="92" spans="1:9" s="26" customFormat="1" ht="16.5" customHeight="1">
      <c r="A92" s="22"/>
      <c r="B92" s="23" t="s">
        <v>323</v>
      </c>
      <c r="C92" s="86"/>
      <c r="D92" s="87">
        <v>22694000</v>
      </c>
      <c r="E92" s="87">
        <v>21571000</v>
      </c>
      <c r="F92" s="87">
        <v>21571000</v>
      </c>
      <c r="G92" s="83">
        <v>21567719.77</v>
      </c>
      <c r="H92" s="83">
        <f>G92-I92</f>
        <v>4494802.599999998</v>
      </c>
      <c r="I92" s="83">
        <v>17072917.17</v>
      </c>
    </row>
    <row r="93" spans="1:9" s="26" customFormat="1" ht="16.5" customHeight="1">
      <c r="A93" s="22"/>
      <c r="B93" s="23" t="s">
        <v>324</v>
      </c>
      <c r="C93" s="86"/>
      <c r="D93" s="87"/>
      <c r="E93" s="87"/>
      <c r="F93" s="87"/>
      <c r="G93" s="83"/>
      <c r="H93" s="83"/>
      <c r="I93" s="83"/>
    </row>
    <row r="94" spans="1:9" s="26" customFormat="1" ht="16.5" customHeight="1">
      <c r="A94" s="22"/>
      <c r="B94" s="23" t="s">
        <v>325</v>
      </c>
      <c r="C94" s="86"/>
      <c r="D94" s="87">
        <v>105000</v>
      </c>
      <c r="E94" s="87">
        <v>103000</v>
      </c>
      <c r="F94" s="87">
        <v>103000</v>
      </c>
      <c r="G94" s="83">
        <v>102608.42</v>
      </c>
      <c r="H94" s="83">
        <f>G94-I94</f>
        <v>20913.83</v>
      </c>
      <c r="I94" s="83">
        <v>81694.59</v>
      </c>
    </row>
    <row r="95" spans="1:9" s="26" customFormat="1" ht="16.5" customHeight="1">
      <c r="A95" s="22"/>
      <c r="B95" s="23" t="s">
        <v>326</v>
      </c>
      <c r="C95" s="86"/>
      <c r="D95" s="87"/>
      <c r="E95" s="87"/>
      <c r="F95" s="87"/>
      <c r="G95" s="83"/>
      <c r="H95" s="83"/>
      <c r="I95" s="83"/>
    </row>
    <row r="96" spans="1:9" s="26" customFormat="1" ht="45">
      <c r="A96" s="22"/>
      <c r="B96" s="23" t="s">
        <v>327</v>
      </c>
      <c r="C96" s="86"/>
      <c r="D96" s="87">
        <v>394000</v>
      </c>
      <c r="E96" s="87">
        <v>374000</v>
      </c>
      <c r="F96" s="87">
        <v>374000</v>
      </c>
      <c r="G96" s="83">
        <v>372910.35</v>
      </c>
      <c r="H96" s="83">
        <f>G96-I96</f>
        <v>152350.93999999997</v>
      </c>
      <c r="I96" s="83">
        <v>220559.41</v>
      </c>
    </row>
    <row r="97" spans="1:9" ht="15">
      <c r="A97" s="22"/>
      <c r="B97" s="24" t="s">
        <v>317</v>
      </c>
      <c r="C97" s="86"/>
      <c r="D97" s="87"/>
      <c r="E97" s="87"/>
      <c r="F97" s="87"/>
      <c r="G97" s="83">
        <v>-9151.71</v>
      </c>
      <c r="H97" s="83">
        <f>G97-I97</f>
        <v>-758.6899999999987</v>
      </c>
      <c r="I97" s="83">
        <v>-8393.02</v>
      </c>
    </row>
    <row r="98" spans="1:9" ht="30">
      <c r="A98" s="22" t="s">
        <v>328</v>
      </c>
      <c r="B98" s="20" t="s">
        <v>329</v>
      </c>
      <c r="C98" s="86">
        <f aca="true" t="shared" si="34" ref="C98:H98">C99+C100+C101+C102+C103+C104+C106+C105+C107</f>
        <v>0</v>
      </c>
      <c r="D98" s="86">
        <f t="shared" si="34"/>
        <v>19231450</v>
      </c>
      <c r="E98" s="86">
        <f t="shared" si="34"/>
        <v>17763000</v>
      </c>
      <c r="F98" s="86">
        <f t="shared" si="34"/>
        <v>17763000</v>
      </c>
      <c r="G98" s="86">
        <f t="shared" si="34"/>
        <v>17759652.759999998</v>
      </c>
      <c r="H98" s="86">
        <f t="shared" si="34"/>
        <v>3447271.590000001</v>
      </c>
      <c r="I98" s="86">
        <f>I99+I100+I101+I102+I103+I104+I106+I105+I107</f>
        <v>14312381.17</v>
      </c>
    </row>
    <row r="99" spans="1:9" ht="16.5" customHeight="1">
      <c r="A99" s="22"/>
      <c r="B99" s="23" t="s">
        <v>330</v>
      </c>
      <c r="C99" s="86"/>
      <c r="D99" s="87">
        <v>172500</v>
      </c>
      <c r="E99" s="87">
        <v>161000</v>
      </c>
      <c r="F99" s="87">
        <v>161000</v>
      </c>
      <c r="G99" s="83">
        <v>160877.73</v>
      </c>
      <c r="H99" s="83">
        <f>G99-I99</f>
        <v>30945.170000000013</v>
      </c>
      <c r="I99" s="83">
        <v>129932.56</v>
      </c>
    </row>
    <row r="100" spans="1:9" ht="15">
      <c r="A100" s="22"/>
      <c r="B100" s="23" t="s">
        <v>331</v>
      </c>
      <c r="C100" s="86"/>
      <c r="D100" s="87"/>
      <c r="E100" s="87"/>
      <c r="F100" s="87"/>
      <c r="G100" s="83"/>
      <c r="H100" s="83"/>
      <c r="I100" s="83"/>
    </row>
    <row r="101" spans="1:9" s="19" customFormat="1" ht="16.5" customHeight="1">
      <c r="A101" s="22"/>
      <c r="B101" s="23" t="s">
        <v>332</v>
      </c>
      <c r="C101" s="86"/>
      <c r="D101" s="87">
        <v>1451950</v>
      </c>
      <c r="E101" s="87">
        <v>1062000</v>
      </c>
      <c r="F101" s="87">
        <v>1062000</v>
      </c>
      <c r="G101" s="83">
        <v>1061945.5</v>
      </c>
      <c r="H101" s="83">
        <f>G101-I101</f>
        <v>278311.43999999994</v>
      </c>
      <c r="I101" s="83">
        <v>783634.06</v>
      </c>
    </row>
    <row r="102" spans="1:9" ht="16.5" customHeight="1">
      <c r="A102" s="22"/>
      <c r="B102" s="23" t="s">
        <v>333</v>
      </c>
      <c r="C102" s="86"/>
      <c r="D102" s="87">
        <v>7506000</v>
      </c>
      <c r="E102" s="87">
        <v>7280000</v>
      </c>
      <c r="F102" s="87">
        <v>7280000</v>
      </c>
      <c r="G102" s="83">
        <v>7278973.64</v>
      </c>
      <c r="H102" s="83">
        <f>G102-I102</f>
        <v>1439679.25</v>
      </c>
      <c r="I102" s="83">
        <v>5839294.39</v>
      </c>
    </row>
    <row r="103" spans="1:9" ht="15">
      <c r="A103" s="22"/>
      <c r="B103" s="33" t="s">
        <v>334</v>
      </c>
      <c r="C103" s="86"/>
      <c r="D103" s="87"/>
      <c r="E103" s="87"/>
      <c r="F103" s="87"/>
      <c r="G103" s="83"/>
      <c r="H103" s="83"/>
      <c r="I103" s="83"/>
    </row>
    <row r="104" spans="1:9" ht="15">
      <c r="A104" s="22"/>
      <c r="B104" s="23" t="s">
        <v>335</v>
      </c>
      <c r="C104" s="86"/>
      <c r="D104" s="87">
        <v>110000</v>
      </c>
      <c r="E104" s="87">
        <v>98000</v>
      </c>
      <c r="F104" s="87">
        <v>98000</v>
      </c>
      <c r="G104" s="83">
        <v>97153.58</v>
      </c>
      <c r="H104" s="83">
        <f>G104-I104</f>
        <v>19968.630000000005</v>
      </c>
      <c r="I104" s="83">
        <v>77184.95</v>
      </c>
    </row>
    <row r="105" spans="1:9" ht="16.5" customHeight="1">
      <c r="A105" s="22"/>
      <c r="B105" s="34" t="s">
        <v>336</v>
      </c>
      <c r="C105" s="86"/>
      <c r="D105" s="87"/>
      <c r="E105" s="87"/>
      <c r="F105" s="87"/>
      <c r="G105" s="83"/>
      <c r="H105" s="83"/>
      <c r="I105" s="83"/>
    </row>
    <row r="106" spans="1:9" ht="15">
      <c r="A106" s="22"/>
      <c r="B106" s="34" t="s">
        <v>337</v>
      </c>
      <c r="C106" s="86"/>
      <c r="D106" s="87">
        <v>7025000</v>
      </c>
      <c r="E106" s="87">
        <v>6939000</v>
      </c>
      <c r="F106" s="87">
        <v>6939000</v>
      </c>
      <c r="G106" s="93">
        <v>6938052.32</v>
      </c>
      <c r="H106" s="83">
        <f>G106-I106</f>
        <v>1346577.8500000006</v>
      </c>
      <c r="I106" s="93">
        <v>5591474.47</v>
      </c>
    </row>
    <row r="107" spans="1:9" ht="30">
      <c r="A107" s="22"/>
      <c r="B107" s="35" t="s">
        <v>338</v>
      </c>
      <c r="C107" s="86">
        <f aca="true" t="shared" si="35" ref="C107:H107">C108+C109+C110</f>
        <v>0</v>
      </c>
      <c r="D107" s="86">
        <f t="shared" si="35"/>
        <v>2966000</v>
      </c>
      <c r="E107" s="86">
        <f t="shared" si="35"/>
        <v>2223000</v>
      </c>
      <c r="F107" s="86">
        <f t="shared" si="35"/>
        <v>2223000</v>
      </c>
      <c r="G107" s="86">
        <f t="shared" si="35"/>
        <v>2222649.99</v>
      </c>
      <c r="H107" s="86">
        <f t="shared" si="35"/>
        <v>331789.25000000023</v>
      </c>
      <c r="I107" s="86">
        <f>I108+I109+I110</f>
        <v>1890860.74</v>
      </c>
    </row>
    <row r="108" spans="1:9" ht="16.5" customHeight="1">
      <c r="A108" s="22"/>
      <c r="B108" s="34" t="s">
        <v>339</v>
      </c>
      <c r="C108" s="86"/>
      <c r="D108" s="87">
        <v>2966000</v>
      </c>
      <c r="E108" s="87">
        <v>2223000</v>
      </c>
      <c r="F108" s="87">
        <v>2223000</v>
      </c>
      <c r="G108" s="83">
        <v>2222649.99</v>
      </c>
      <c r="H108" s="83">
        <f>G108-I108</f>
        <v>331789.25000000023</v>
      </c>
      <c r="I108" s="83">
        <v>1890860.74</v>
      </c>
    </row>
    <row r="109" spans="1:9" ht="15">
      <c r="A109" s="22"/>
      <c r="B109" s="34" t="s">
        <v>340</v>
      </c>
      <c r="C109" s="86"/>
      <c r="D109" s="87"/>
      <c r="E109" s="87"/>
      <c r="F109" s="87"/>
      <c r="G109" s="83"/>
      <c r="H109" s="83"/>
      <c r="I109" s="83"/>
    </row>
    <row r="110" spans="1:9" ht="15">
      <c r="A110" s="22"/>
      <c r="B110" s="34" t="s">
        <v>341</v>
      </c>
      <c r="C110" s="86"/>
      <c r="D110" s="87"/>
      <c r="E110" s="87"/>
      <c r="F110" s="87"/>
      <c r="G110" s="83"/>
      <c r="H110" s="83"/>
      <c r="I110" s="83"/>
    </row>
    <row r="111" spans="1:9" ht="15">
      <c r="A111" s="22"/>
      <c r="B111" s="24" t="s">
        <v>317</v>
      </c>
      <c r="C111" s="86"/>
      <c r="D111" s="87"/>
      <c r="E111" s="87"/>
      <c r="F111" s="87"/>
      <c r="G111" s="83"/>
      <c r="H111" s="83"/>
      <c r="I111" s="83"/>
    </row>
    <row r="112" spans="1:9" ht="16.5" customHeight="1">
      <c r="A112" s="17" t="s">
        <v>342</v>
      </c>
      <c r="B112" s="20" t="s">
        <v>343</v>
      </c>
      <c r="C112" s="86">
        <f aca="true" t="shared" si="36" ref="C112:H112">C113+C114+C115+C116+C117+C118+C119+C120+C121+C122</f>
        <v>0</v>
      </c>
      <c r="D112" s="86">
        <f t="shared" si="36"/>
        <v>790600</v>
      </c>
      <c r="E112" s="86">
        <f t="shared" si="36"/>
        <v>805000</v>
      </c>
      <c r="F112" s="86">
        <f t="shared" si="36"/>
        <v>805000</v>
      </c>
      <c r="G112" s="86">
        <f t="shared" si="36"/>
        <v>803112.91</v>
      </c>
      <c r="H112" s="86">
        <f t="shared" si="36"/>
        <v>156230.03000000003</v>
      </c>
      <c r="I112" s="86">
        <f>I113+I114+I115+I116+I117+I118+I119+I120+I121+I122</f>
        <v>646882.88</v>
      </c>
    </row>
    <row r="113" spans="1:9" ht="15">
      <c r="A113" s="22"/>
      <c r="B113" s="23" t="s">
        <v>333</v>
      </c>
      <c r="C113" s="86"/>
      <c r="D113" s="87">
        <v>707000</v>
      </c>
      <c r="E113" s="87">
        <v>673000</v>
      </c>
      <c r="F113" s="87">
        <v>673000</v>
      </c>
      <c r="G113" s="83">
        <v>672059.04</v>
      </c>
      <c r="H113" s="83">
        <f>G113-I113</f>
        <v>135512.40000000002</v>
      </c>
      <c r="I113" s="83">
        <v>536546.64</v>
      </c>
    </row>
    <row r="114" spans="1:9" ht="15">
      <c r="A114" s="22"/>
      <c r="B114" s="36" t="s">
        <v>344</v>
      </c>
      <c r="C114" s="86"/>
      <c r="D114" s="87">
        <v>2600</v>
      </c>
      <c r="E114" s="87"/>
      <c r="F114" s="87"/>
      <c r="G114" s="83"/>
      <c r="H114" s="83"/>
      <c r="I114" s="83"/>
    </row>
    <row r="115" spans="1:9" ht="16.5" customHeight="1">
      <c r="A115" s="22"/>
      <c r="B115" s="37" t="s">
        <v>345</v>
      </c>
      <c r="C115" s="86"/>
      <c r="D115" s="87">
        <v>81000</v>
      </c>
      <c r="E115" s="87">
        <v>132000</v>
      </c>
      <c r="F115" s="87">
        <v>132000</v>
      </c>
      <c r="G115" s="83">
        <v>131053.87</v>
      </c>
      <c r="H115" s="83">
        <f>G115-I115</f>
        <v>20717.62999999999</v>
      </c>
      <c r="I115" s="83">
        <v>110336.24</v>
      </c>
    </row>
    <row r="116" spans="1:9" ht="15">
      <c r="A116" s="22"/>
      <c r="B116" s="37" t="s">
        <v>346</v>
      </c>
      <c r="C116" s="86"/>
      <c r="D116" s="87"/>
      <c r="E116" s="87"/>
      <c r="F116" s="87"/>
      <c r="G116" s="83"/>
      <c r="H116" s="83"/>
      <c r="I116" s="83"/>
    </row>
    <row r="117" spans="1:9" ht="16.5" customHeight="1">
      <c r="A117" s="22"/>
      <c r="B117" s="37" t="s">
        <v>347</v>
      </c>
      <c r="C117" s="86"/>
      <c r="D117" s="87"/>
      <c r="E117" s="87"/>
      <c r="F117" s="87"/>
      <c r="G117" s="83"/>
      <c r="H117" s="83"/>
      <c r="I117" s="83"/>
    </row>
    <row r="118" spans="1:9" ht="16.5" customHeight="1">
      <c r="A118" s="22"/>
      <c r="B118" s="23" t="s">
        <v>330</v>
      </c>
      <c r="C118" s="86"/>
      <c r="D118" s="87"/>
      <c r="E118" s="87"/>
      <c r="F118" s="87"/>
      <c r="G118" s="83"/>
      <c r="H118" s="83"/>
      <c r="I118" s="83"/>
    </row>
    <row r="119" spans="1:9" ht="16.5" customHeight="1">
      <c r="A119" s="22"/>
      <c r="B119" s="37" t="s">
        <v>348</v>
      </c>
      <c r="C119" s="86"/>
      <c r="D119" s="87"/>
      <c r="E119" s="87"/>
      <c r="F119" s="87"/>
      <c r="G119" s="94"/>
      <c r="H119" s="94"/>
      <c r="I119" s="94"/>
    </row>
    <row r="120" spans="1:9" ht="15">
      <c r="A120" s="22"/>
      <c r="B120" s="38" t="s">
        <v>349</v>
      </c>
      <c r="C120" s="86"/>
      <c r="D120" s="87"/>
      <c r="E120" s="87"/>
      <c r="F120" s="87"/>
      <c r="G120" s="94"/>
      <c r="H120" s="94"/>
      <c r="I120" s="94"/>
    </row>
    <row r="121" spans="1:9" s="19" customFormat="1" ht="15">
      <c r="A121" s="22"/>
      <c r="B121" s="38" t="s">
        <v>350</v>
      </c>
      <c r="C121" s="86"/>
      <c r="D121" s="87"/>
      <c r="E121" s="87"/>
      <c r="F121" s="87"/>
      <c r="G121" s="94"/>
      <c r="H121" s="94"/>
      <c r="I121" s="94"/>
    </row>
    <row r="122" spans="1:9" s="19" customFormat="1" ht="19.5" customHeight="1">
      <c r="A122" s="22"/>
      <c r="B122" s="95" t="s">
        <v>351</v>
      </c>
      <c r="C122" s="86">
        <f aca="true" t="shared" si="37" ref="C122:H122">C123+C124+C125+C126</f>
        <v>0</v>
      </c>
      <c r="D122" s="86">
        <f t="shared" si="37"/>
        <v>0</v>
      </c>
      <c r="E122" s="86">
        <f t="shared" si="37"/>
        <v>0</v>
      </c>
      <c r="F122" s="86">
        <f t="shared" si="37"/>
        <v>0</v>
      </c>
      <c r="G122" s="86">
        <f t="shared" si="37"/>
        <v>0</v>
      </c>
      <c r="H122" s="86">
        <f t="shared" si="37"/>
        <v>0</v>
      </c>
      <c r="I122" s="86">
        <f>I123+I124+I125+I126</f>
        <v>0</v>
      </c>
    </row>
    <row r="123" spans="1:9" s="19" customFormat="1" ht="15">
      <c r="A123" s="22"/>
      <c r="B123" s="39" t="s">
        <v>352</v>
      </c>
      <c r="C123" s="86"/>
      <c r="D123" s="87"/>
      <c r="E123" s="87"/>
      <c r="F123" s="87"/>
      <c r="G123" s="94"/>
      <c r="H123" s="94"/>
      <c r="I123" s="94"/>
    </row>
    <row r="124" spans="1:9" s="19" customFormat="1" ht="15">
      <c r="A124" s="22"/>
      <c r="B124" s="39" t="s">
        <v>353</v>
      </c>
      <c r="C124" s="86"/>
      <c r="D124" s="87"/>
      <c r="E124" s="87"/>
      <c r="F124" s="87"/>
      <c r="G124" s="94"/>
      <c r="H124" s="94"/>
      <c r="I124" s="94"/>
    </row>
    <row r="125" spans="1:9" s="19" customFormat="1" ht="15">
      <c r="A125" s="22"/>
      <c r="B125" s="39" t="s">
        <v>354</v>
      </c>
      <c r="C125" s="86"/>
      <c r="D125" s="87"/>
      <c r="E125" s="87"/>
      <c r="F125" s="87"/>
      <c r="G125" s="94"/>
      <c r="H125" s="94"/>
      <c r="I125" s="94"/>
    </row>
    <row r="126" spans="1:9" s="19" customFormat="1" ht="15">
      <c r="A126" s="22"/>
      <c r="B126" s="39" t="s">
        <v>355</v>
      </c>
      <c r="C126" s="86"/>
      <c r="D126" s="87"/>
      <c r="E126" s="87"/>
      <c r="F126" s="87"/>
      <c r="G126" s="94"/>
      <c r="H126" s="94"/>
      <c r="I126" s="94"/>
    </row>
    <row r="127" spans="1:9" s="19" customFormat="1" ht="15">
      <c r="A127" s="22"/>
      <c r="B127" s="24" t="s">
        <v>317</v>
      </c>
      <c r="C127" s="86"/>
      <c r="D127" s="87"/>
      <c r="E127" s="87"/>
      <c r="F127" s="87"/>
      <c r="G127" s="94"/>
      <c r="H127" s="94"/>
      <c r="I127" s="94"/>
    </row>
    <row r="128" spans="1:9" s="19" customFormat="1" ht="15">
      <c r="A128" s="22" t="s">
        <v>356</v>
      </c>
      <c r="B128" s="24" t="s">
        <v>357</v>
      </c>
      <c r="C128" s="84"/>
      <c r="D128" s="87">
        <v>9275000</v>
      </c>
      <c r="E128" s="87">
        <v>9155000</v>
      </c>
      <c r="F128" s="87">
        <v>9155000</v>
      </c>
      <c r="G128" s="83">
        <v>9155000</v>
      </c>
      <c r="H128" s="83">
        <f>G128-I128</f>
        <v>1806786.2300000004</v>
      </c>
      <c r="I128" s="83">
        <v>7348213.77</v>
      </c>
    </row>
    <row r="129" spans="1:9" s="19" customFormat="1" ht="16.5" customHeight="1">
      <c r="A129" s="22"/>
      <c r="B129" s="24" t="s">
        <v>317</v>
      </c>
      <c r="C129" s="84"/>
      <c r="D129" s="87"/>
      <c r="E129" s="87"/>
      <c r="F129" s="87"/>
      <c r="G129" s="83"/>
      <c r="H129" s="83"/>
      <c r="I129" s="83"/>
    </row>
    <row r="130" spans="1:9" s="19" customFormat="1" ht="16.5" customHeight="1">
      <c r="A130" s="22" t="s">
        <v>358</v>
      </c>
      <c r="B130" s="24" t="s">
        <v>359</v>
      </c>
      <c r="C130" s="86"/>
      <c r="D130" s="87">
        <v>1100000</v>
      </c>
      <c r="E130" s="87">
        <v>810000</v>
      </c>
      <c r="F130" s="87">
        <v>810000</v>
      </c>
      <c r="G130" s="91">
        <v>810000</v>
      </c>
      <c r="H130" s="83">
        <f>G130-I130</f>
        <v>119149.18999999994</v>
      </c>
      <c r="I130" s="91">
        <v>690850.81</v>
      </c>
    </row>
    <row r="131" spans="1:9" s="19" customFormat="1" ht="16.5" customHeight="1">
      <c r="A131" s="22"/>
      <c r="B131" s="24" t="s">
        <v>317</v>
      </c>
      <c r="C131" s="86"/>
      <c r="D131" s="87"/>
      <c r="E131" s="87"/>
      <c r="F131" s="87"/>
      <c r="G131" s="91">
        <v>-160.3</v>
      </c>
      <c r="H131" s="83">
        <f>G131-I131</f>
        <v>0</v>
      </c>
      <c r="I131" s="91">
        <v>-160.3</v>
      </c>
    </row>
    <row r="132" spans="1:9" ht="16.5" customHeight="1">
      <c r="A132" s="17" t="s">
        <v>360</v>
      </c>
      <c r="B132" s="20" t="s">
        <v>361</v>
      </c>
      <c r="C132" s="85">
        <f aca="true" t="shared" si="38" ref="C132:H132">+C133+C139+C141+C145+C151</f>
        <v>0</v>
      </c>
      <c r="D132" s="85">
        <f t="shared" si="38"/>
        <v>22819000</v>
      </c>
      <c r="E132" s="85">
        <f t="shared" si="38"/>
        <v>22691000</v>
      </c>
      <c r="F132" s="85">
        <f t="shared" si="38"/>
        <v>22691000</v>
      </c>
      <c r="G132" s="85">
        <f t="shared" si="38"/>
        <v>21992454.82</v>
      </c>
      <c r="H132" s="85">
        <f t="shared" si="38"/>
        <v>3763962.49</v>
      </c>
      <c r="I132" s="85">
        <f>+I133+I139+I141+I145+I151</f>
        <v>18228492.330000002</v>
      </c>
    </row>
    <row r="133" spans="1:9" ht="16.5" customHeight="1">
      <c r="A133" s="17" t="s">
        <v>362</v>
      </c>
      <c r="B133" s="20" t="s">
        <v>363</v>
      </c>
      <c r="C133" s="84">
        <f aca="true" t="shared" si="39" ref="C133:H133">+C134+C137</f>
        <v>0</v>
      </c>
      <c r="D133" s="84">
        <f t="shared" si="39"/>
        <v>14237000</v>
      </c>
      <c r="E133" s="84">
        <f t="shared" si="39"/>
        <v>14179000</v>
      </c>
      <c r="F133" s="84">
        <f t="shared" si="39"/>
        <v>14179000</v>
      </c>
      <c r="G133" s="84">
        <f t="shared" si="39"/>
        <v>13992744.96</v>
      </c>
      <c r="H133" s="84">
        <f t="shared" si="39"/>
        <v>2774919.33</v>
      </c>
      <c r="I133" s="84">
        <f>+I134+I137</f>
        <v>11217825.63</v>
      </c>
    </row>
    <row r="134" spans="1:9" s="19" customFormat="1" ht="16.5" customHeight="1">
      <c r="A134" s="22"/>
      <c r="B134" s="40" t="s">
        <v>364</v>
      </c>
      <c r="C134" s="86"/>
      <c r="D134" s="87">
        <v>13210000</v>
      </c>
      <c r="E134" s="87">
        <v>13176000</v>
      </c>
      <c r="F134" s="87">
        <v>13176000</v>
      </c>
      <c r="G134" s="83">
        <f>G135</f>
        <v>13025379.16</v>
      </c>
      <c r="H134" s="83">
        <f>G134-I134</f>
        <v>2580663.33</v>
      </c>
      <c r="I134" s="83">
        <v>10444715.83</v>
      </c>
    </row>
    <row r="135" spans="1:9" s="19" customFormat="1" ht="16.5" customHeight="1">
      <c r="A135" s="22"/>
      <c r="B135" s="50" t="s">
        <v>365</v>
      </c>
      <c r="C135" s="86"/>
      <c r="D135" s="87">
        <v>13210000</v>
      </c>
      <c r="E135" s="87">
        <v>13176000</v>
      </c>
      <c r="F135" s="87">
        <v>13176000</v>
      </c>
      <c r="G135" s="83">
        <v>13025379.16</v>
      </c>
      <c r="H135" s="83">
        <f>G135-I135</f>
        <v>2580663.33</v>
      </c>
      <c r="I135" s="83">
        <v>10444715.83</v>
      </c>
    </row>
    <row r="136" spans="1:9" s="19" customFormat="1" ht="16.5" customHeight="1">
      <c r="A136" s="22"/>
      <c r="B136" s="50" t="s">
        <v>366</v>
      </c>
      <c r="C136" s="86"/>
      <c r="D136" s="87"/>
      <c r="E136" s="87"/>
      <c r="F136" s="87"/>
      <c r="G136" s="83"/>
      <c r="H136" s="83"/>
      <c r="I136" s="83"/>
    </row>
    <row r="137" spans="1:9" s="19" customFormat="1" ht="16.5" customHeight="1">
      <c r="A137" s="22"/>
      <c r="B137" s="40" t="s">
        <v>367</v>
      </c>
      <c r="C137" s="86"/>
      <c r="D137" s="87">
        <v>1027000</v>
      </c>
      <c r="E137" s="87">
        <v>1003000</v>
      </c>
      <c r="F137" s="87">
        <v>1003000</v>
      </c>
      <c r="G137" s="23">
        <v>967365.8</v>
      </c>
      <c r="H137" s="83">
        <f>G137-I137</f>
        <v>194256</v>
      </c>
      <c r="I137" s="23">
        <v>773109.8</v>
      </c>
    </row>
    <row r="138" spans="1:9" s="19" customFormat="1" ht="16.5" customHeight="1">
      <c r="A138" s="22"/>
      <c r="B138" s="24" t="s">
        <v>317</v>
      </c>
      <c r="C138" s="86"/>
      <c r="D138" s="87"/>
      <c r="E138" s="87"/>
      <c r="F138" s="87"/>
      <c r="G138" s="23">
        <v>-26175.82</v>
      </c>
      <c r="H138" s="83">
        <f>G138-I138</f>
        <v>-102.29999999999927</v>
      </c>
      <c r="I138" s="23">
        <v>-26073.52</v>
      </c>
    </row>
    <row r="139" spans="1:9" s="19" customFormat="1" ht="16.5" customHeight="1">
      <c r="A139" s="22" t="s">
        <v>368</v>
      </c>
      <c r="B139" s="41" t="s">
        <v>369</v>
      </c>
      <c r="C139" s="86"/>
      <c r="D139" s="87">
        <v>4390000</v>
      </c>
      <c r="E139" s="87">
        <v>4350000</v>
      </c>
      <c r="F139" s="87">
        <v>4350000</v>
      </c>
      <c r="G139" s="86">
        <v>4105938</v>
      </c>
      <c r="H139" s="96">
        <f>G139-I139</f>
        <v>471148.93999999994</v>
      </c>
      <c r="I139" s="86">
        <v>3634789.06</v>
      </c>
    </row>
    <row r="140" spans="1:9" s="19" customFormat="1" ht="16.5" customHeight="1">
      <c r="A140" s="22"/>
      <c r="B140" s="24" t="s">
        <v>317</v>
      </c>
      <c r="C140" s="86"/>
      <c r="D140" s="87"/>
      <c r="E140" s="87"/>
      <c r="F140" s="87"/>
      <c r="G140" s="23">
        <v>-469.13</v>
      </c>
      <c r="H140" s="83">
        <f>G140-I140</f>
        <v>-28.159999999999968</v>
      </c>
      <c r="I140" s="23">
        <v>-440.97</v>
      </c>
    </row>
    <row r="141" spans="1:9" s="19" customFormat="1" ht="16.5" customHeight="1">
      <c r="A141" s="17" t="s">
        <v>370</v>
      </c>
      <c r="B141" s="42" t="s">
        <v>371</v>
      </c>
      <c r="C141" s="86">
        <f aca="true" t="shared" si="40" ref="C141:H141">+C142+C143</f>
        <v>0</v>
      </c>
      <c r="D141" s="86">
        <f t="shared" si="40"/>
        <v>172000</v>
      </c>
      <c r="E141" s="86">
        <f t="shared" si="40"/>
        <v>193000</v>
      </c>
      <c r="F141" s="86">
        <f t="shared" si="40"/>
        <v>193000</v>
      </c>
      <c r="G141" s="86">
        <f t="shared" si="40"/>
        <v>187069.87</v>
      </c>
      <c r="H141" s="86">
        <f t="shared" si="40"/>
        <v>0</v>
      </c>
      <c r="I141" s="86">
        <f>+I142+I143</f>
        <v>187069.87</v>
      </c>
    </row>
    <row r="142" spans="1:9" s="19" customFormat="1" ht="16.5" customHeight="1">
      <c r="A142" s="22"/>
      <c r="B142" s="40" t="s">
        <v>364</v>
      </c>
      <c r="C142" s="86"/>
      <c r="D142" s="87">
        <v>172000</v>
      </c>
      <c r="E142" s="87">
        <v>193000</v>
      </c>
      <c r="F142" s="87">
        <v>193000</v>
      </c>
      <c r="G142" s="83">
        <v>187069.87</v>
      </c>
      <c r="H142" s="83">
        <f>G142-I142</f>
        <v>0</v>
      </c>
      <c r="I142" s="83">
        <v>187069.87</v>
      </c>
    </row>
    <row r="143" spans="1:9" s="19" customFormat="1" ht="16.5" customHeight="1">
      <c r="A143" s="22"/>
      <c r="B143" s="40" t="s">
        <v>372</v>
      </c>
      <c r="C143" s="86"/>
      <c r="D143" s="87"/>
      <c r="E143" s="87"/>
      <c r="F143" s="87"/>
      <c r="G143" s="83"/>
      <c r="H143" s="83"/>
      <c r="I143" s="83"/>
    </row>
    <row r="144" spans="1:9" ht="16.5" customHeight="1">
      <c r="A144" s="22"/>
      <c r="B144" s="24" t="s">
        <v>317</v>
      </c>
      <c r="C144" s="86"/>
      <c r="D144" s="87"/>
      <c r="E144" s="87"/>
      <c r="F144" s="87"/>
      <c r="G144" s="83">
        <v>-374</v>
      </c>
      <c r="H144" s="83">
        <f>G144-I144</f>
        <v>0</v>
      </c>
      <c r="I144" s="83">
        <v>-374</v>
      </c>
    </row>
    <row r="145" spans="1:9" ht="16.5" customHeight="1">
      <c r="A145" s="17" t="s">
        <v>373</v>
      </c>
      <c r="B145" s="42" t="s">
        <v>374</v>
      </c>
      <c r="C145" s="84">
        <f aca="true" t="shared" si="41" ref="C145:H145">+C146+C147+C148+C149</f>
        <v>0</v>
      </c>
      <c r="D145" s="84">
        <f t="shared" si="41"/>
        <v>3530000</v>
      </c>
      <c r="E145" s="84">
        <f t="shared" si="41"/>
        <v>3475000</v>
      </c>
      <c r="F145" s="84">
        <f t="shared" si="41"/>
        <v>3475000</v>
      </c>
      <c r="G145" s="84">
        <f t="shared" si="41"/>
        <v>3275135.49</v>
      </c>
      <c r="H145" s="84">
        <f t="shared" si="41"/>
        <v>492704.2200000002</v>
      </c>
      <c r="I145" s="84">
        <f>+I146+I147+I148+I149</f>
        <v>2782431.27</v>
      </c>
    </row>
    <row r="146" spans="1:9" ht="15">
      <c r="A146" s="22"/>
      <c r="B146" s="23" t="s">
        <v>375</v>
      </c>
      <c r="C146" s="86"/>
      <c r="D146" s="87">
        <v>3530000</v>
      </c>
      <c r="E146" s="87">
        <v>3475000</v>
      </c>
      <c r="F146" s="87">
        <v>3475000</v>
      </c>
      <c r="G146" s="83">
        <v>3275135.49</v>
      </c>
      <c r="H146" s="83">
        <f>G146-I146</f>
        <v>492704.2200000002</v>
      </c>
      <c r="I146" s="83">
        <v>2782431.27</v>
      </c>
    </row>
    <row r="147" spans="1:9" ht="15">
      <c r="A147" s="22"/>
      <c r="B147" s="23" t="s">
        <v>376</v>
      </c>
      <c r="C147" s="86"/>
      <c r="D147" s="87"/>
      <c r="E147" s="87"/>
      <c r="F147" s="87"/>
      <c r="G147" s="83"/>
      <c r="H147" s="83"/>
      <c r="I147" s="83"/>
    </row>
    <row r="148" spans="1:9" ht="15">
      <c r="A148" s="22"/>
      <c r="B148" s="23" t="s">
        <v>377</v>
      </c>
      <c r="C148" s="86"/>
      <c r="D148" s="87"/>
      <c r="E148" s="87"/>
      <c r="F148" s="87"/>
      <c r="G148" s="83"/>
      <c r="H148" s="83"/>
      <c r="I148" s="83"/>
    </row>
    <row r="149" spans="1:9" s="19" customFormat="1" ht="30">
      <c r="A149" s="22"/>
      <c r="B149" s="23" t="s">
        <v>378</v>
      </c>
      <c r="C149" s="86"/>
      <c r="D149" s="87"/>
      <c r="E149" s="87"/>
      <c r="F149" s="87"/>
      <c r="G149" s="83"/>
      <c r="H149" s="83"/>
      <c r="I149" s="83"/>
    </row>
    <row r="150" spans="1:9" ht="15">
      <c r="A150" s="22"/>
      <c r="B150" s="24" t="s">
        <v>317</v>
      </c>
      <c r="C150" s="86"/>
      <c r="D150" s="87"/>
      <c r="E150" s="87"/>
      <c r="F150" s="87"/>
      <c r="G150" s="83">
        <v>-3312.33</v>
      </c>
      <c r="H150" s="83">
        <f>G150-I150</f>
        <v>-95.07999999999993</v>
      </c>
      <c r="I150" s="83">
        <v>-3217.25</v>
      </c>
    </row>
    <row r="151" spans="1:9" ht="16.5" customHeight="1">
      <c r="A151" s="17" t="s">
        <v>379</v>
      </c>
      <c r="B151" s="42" t="s">
        <v>380</v>
      </c>
      <c r="C151" s="86">
        <f aca="true" t="shared" si="42" ref="C151:H151">+C152+C153</f>
        <v>0</v>
      </c>
      <c r="D151" s="86">
        <f t="shared" si="42"/>
        <v>490000</v>
      </c>
      <c r="E151" s="86">
        <f t="shared" si="42"/>
        <v>494000</v>
      </c>
      <c r="F151" s="86">
        <f t="shared" si="42"/>
        <v>494000</v>
      </c>
      <c r="G151" s="86">
        <f t="shared" si="42"/>
        <v>431566.5</v>
      </c>
      <c r="H151" s="86">
        <f t="shared" si="42"/>
        <v>25190</v>
      </c>
      <c r="I151" s="86">
        <f>+I152+I153</f>
        <v>406376.5</v>
      </c>
    </row>
    <row r="152" spans="1:9" ht="16.5" customHeight="1">
      <c r="A152" s="17"/>
      <c r="B152" s="40" t="s">
        <v>364</v>
      </c>
      <c r="C152" s="86"/>
      <c r="D152" s="87">
        <v>490000</v>
      </c>
      <c r="E152" s="87">
        <v>494000</v>
      </c>
      <c r="F152" s="87">
        <v>494000</v>
      </c>
      <c r="G152" s="83">
        <v>431566.5</v>
      </c>
      <c r="H152" s="83">
        <f>G152-I152</f>
        <v>25190</v>
      </c>
      <c r="I152" s="83">
        <v>406376.5</v>
      </c>
    </row>
    <row r="153" spans="1:9" ht="16.5" customHeight="1">
      <c r="A153" s="22"/>
      <c r="B153" s="40" t="s">
        <v>372</v>
      </c>
      <c r="C153" s="86"/>
      <c r="D153" s="87"/>
      <c r="E153" s="87"/>
      <c r="F153" s="87"/>
      <c r="G153" s="83"/>
      <c r="H153" s="83"/>
      <c r="I153" s="83"/>
    </row>
    <row r="154" spans="1:9" ht="16.5" customHeight="1">
      <c r="A154" s="22"/>
      <c r="B154" s="24" t="s">
        <v>317</v>
      </c>
      <c r="C154" s="86"/>
      <c r="D154" s="87"/>
      <c r="E154" s="87"/>
      <c r="F154" s="87"/>
      <c r="G154" s="83"/>
      <c r="H154" s="83"/>
      <c r="I154" s="83"/>
    </row>
    <row r="155" spans="1:9" ht="16.5" customHeight="1">
      <c r="A155" s="17" t="s">
        <v>381</v>
      </c>
      <c r="B155" s="24" t="s">
        <v>382</v>
      </c>
      <c r="C155" s="86"/>
      <c r="D155" s="87">
        <v>90000</v>
      </c>
      <c r="E155" s="87">
        <v>93000</v>
      </c>
      <c r="F155" s="87">
        <v>93000</v>
      </c>
      <c r="G155" s="93">
        <v>88469.48</v>
      </c>
      <c r="H155" s="83">
        <f>G155-I155</f>
        <v>15242.559999999998</v>
      </c>
      <c r="I155" s="93">
        <v>73226.92</v>
      </c>
    </row>
    <row r="156" spans="1:9" ht="16.5" customHeight="1">
      <c r="A156" s="17"/>
      <c r="B156" s="24" t="s">
        <v>317</v>
      </c>
      <c r="C156" s="86"/>
      <c r="D156" s="87"/>
      <c r="E156" s="87"/>
      <c r="F156" s="87"/>
      <c r="G156" s="93"/>
      <c r="H156" s="93"/>
      <c r="I156" s="93"/>
    </row>
    <row r="157" spans="1:9" ht="16.5" customHeight="1">
      <c r="A157" s="17" t="s">
        <v>383</v>
      </c>
      <c r="B157" s="20" t="s">
        <v>384</v>
      </c>
      <c r="C157" s="85">
        <f aca="true" t="shared" si="43" ref="C157:H157">+C158+C164</f>
        <v>0</v>
      </c>
      <c r="D157" s="85">
        <f t="shared" si="43"/>
        <v>37828000</v>
      </c>
      <c r="E157" s="85">
        <f t="shared" si="43"/>
        <v>35961000</v>
      </c>
      <c r="F157" s="85">
        <f t="shared" si="43"/>
        <v>35961000</v>
      </c>
      <c r="G157" s="85">
        <f t="shared" si="43"/>
        <v>35961000</v>
      </c>
      <c r="H157" s="85">
        <f t="shared" si="43"/>
        <v>7516000</v>
      </c>
      <c r="I157" s="85">
        <f>+I158+I164</f>
        <v>28445000</v>
      </c>
    </row>
    <row r="158" spans="1:9" ht="16.5" customHeight="1">
      <c r="A158" s="22" t="s">
        <v>385</v>
      </c>
      <c r="B158" s="20" t="s">
        <v>386</v>
      </c>
      <c r="C158" s="86">
        <f aca="true" t="shared" si="44" ref="C158:H158">C159+C161+C160+C162</f>
        <v>0</v>
      </c>
      <c r="D158" s="86">
        <f t="shared" si="44"/>
        <v>37828000</v>
      </c>
      <c r="E158" s="86">
        <f t="shared" si="44"/>
        <v>35961000</v>
      </c>
      <c r="F158" s="86">
        <f t="shared" si="44"/>
        <v>35961000</v>
      </c>
      <c r="G158" s="86">
        <f t="shared" si="44"/>
        <v>35961000</v>
      </c>
      <c r="H158" s="86">
        <f t="shared" si="44"/>
        <v>7516000</v>
      </c>
      <c r="I158" s="86">
        <f>I159+I161+I160+I162</f>
        <v>28445000</v>
      </c>
    </row>
    <row r="159" spans="1:9" ht="15">
      <c r="A159" s="22"/>
      <c r="B159" s="23" t="s">
        <v>323</v>
      </c>
      <c r="C159" s="86"/>
      <c r="D159" s="87">
        <v>37828000</v>
      </c>
      <c r="E159" s="87">
        <v>35961000</v>
      </c>
      <c r="F159" s="87">
        <v>35961000</v>
      </c>
      <c r="G159" s="83">
        <v>35961000</v>
      </c>
      <c r="H159" s="83">
        <f>G159-I159</f>
        <v>7516000</v>
      </c>
      <c r="I159" s="83">
        <v>28445000</v>
      </c>
    </row>
    <row r="160" spans="1:9" ht="45">
      <c r="A160" s="22"/>
      <c r="B160" s="23" t="s">
        <v>387</v>
      </c>
      <c r="C160" s="86"/>
      <c r="D160" s="87"/>
      <c r="E160" s="87"/>
      <c r="F160" s="87"/>
      <c r="G160" s="83"/>
      <c r="H160" s="83"/>
      <c r="I160" s="83"/>
    </row>
    <row r="161" spans="1:9" ht="15">
      <c r="A161" s="22"/>
      <c r="B161" s="23" t="s">
        <v>388</v>
      </c>
      <c r="C161" s="86"/>
      <c r="D161" s="87"/>
      <c r="E161" s="87"/>
      <c r="F161" s="87"/>
      <c r="G161" s="93"/>
      <c r="H161" s="93"/>
      <c r="I161" s="93"/>
    </row>
    <row r="162" spans="1:9" ht="15">
      <c r="A162" s="22"/>
      <c r="B162" s="44" t="s">
        <v>389</v>
      </c>
      <c r="C162" s="86"/>
      <c r="D162" s="87"/>
      <c r="E162" s="87"/>
      <c r="F162" s="87"/>
      <c r="G162" s="83"/>
      <c r="H162" s="83"/>
      <c r="I162" s="83"/>
    </row>
    <row r="163" spans="1:9" ht="15">
      <c r="A163" s="22"/>
      <c r="B163" s="24" t="s">
        <v>317</v>
      </c>
      <c r="C163" s="86"/>
      <c r="D163" s="87"/>
      <c r="E163" s="87"/>
      <c r="F163" s="87"/>
      <c r="G163" s="83">
        <v>-29622.13</v>
      </c>
      <c r="H163" s="83">
        <f>G163-I163</f>
        <v>-900</v>
      </c>
      <c r="I163" s="83">
        <v>-28722.13</v>
      </c>
    </row>
    <row r="164" spans="1:9" ht="16.5" customHeight="1">
      <c r="A164" s="22" t="s">
        <v>390</v>
      </c>
      <c r="B164" s="20" t="s">
        <v>391</v>
      </c>
      <c r="C164" s="86">
        <f aca="true" t="shared" si="45" ref="C164:H164">C165+C166</f>
        <v>0</v>
      </c>
      <c r="D164" s="86">
        <f t="shared" si="45"/>
        <v>0</v>
      </c>
      <c r="E164" s="86">
        <f t="shared" si="45"/>
        <v>0</v>
      </c>
      <c r="F164" s="86">
        <f t="shared" si="45"/>
        <v>0</v>
      </c>
      <c r="G164" s="86">
        <f t="shared" si="45"/>
        <v>0</v>
      </c>
      <c r="H164" s="86">
        <f t="shared" si="45"/>
        <v>0</v>
      </c>
      <c r="I164" s="86">
        <f>I165+I166</f>
        <v>0</v>
      </c>
    </row>
    <row r="165" spans="1:9" ht="16.5" customHeight="1">
      <c r="A165" s="22"/>
      <c r="B165" s="23" t="s">
        <v>323</v>
      </c>
      <c r="C165" s="86"/>
      <c r="D165" s="87"/>
      <c r="E165" s="87"/>
      <c r="F165" s="87"/>
      <c r="G165" s="83"/>
      <c r="H165" s="83"/>
      <c r="I165" s="83"/>
    </row>
    <row r="166" spans="1:9" ht="16.5" customHeight="1">
      <c r="A166" s="22"/>
      <c r="B166" s="45" t="s">
        <v>392</v>
      </c>
      <c r="C166" s="86"/>
      <c r="D166" s="87"/>
      <c r="E166" s="87"/>
      <c r="F166" s="87"/>
      <c r="G166" s="83"/>
      <c r="H166" s="83"/>
      <c r="I166" s="83"/>
    </row>
    <row r="167" spans="1:9" ht="16.5" customHeight="1">
      <c r="A167" s="22"/>
      <c r="B167" s="24" t="s">
        <v>317</v>
      </c>
      <c r="C167" s="86"/>
      <c r="D167" s="87"/>
      <c r="E167" s="87"/>
      <c r="F167" s="87"/>
      <c r="G167" s="83"/>
      <c r="H167" s="83"/>
      <c r="I167" s="83"/>
    </row>
    <row r="168" spans="1:9" ht="16.5" customHeight="1">
      <c r="A168" s="17" t="s">
        <v>393</v>
      </c>
      <c r="B168" s="24" t="s">
        <v>394</v>
      </c>
      <c r="C168" s="86"/>
      <c r="D168" s="87">
        <v>90000</v>
      </c>
      <c r="E168" s="87">
        <v>79000</v>
      </c>
      <c r="F168" s="87">
        <v>79000</v>
      </c>
      <c r="G168" s="83">
        <v>64348.75</v>
      </c>
      <c r="H168" s="83">
        <f>G168-I168</f>
        <v>5930</v>
      </c>
      <c r="I168" s="83">
        <v>58418.75</v>
      </c>
    </row>
    <row r="169" spans="1:9" ht="16.5" customHeight="1">
      <c r="A169" s="17"/>
      <c r="B169" s="24" t="s">
        <v>317</v>
      </c>
      <c r="C169" s="86"/>
      <c r="D169" s="87"/>
      <c r="E169" s="87"/>
      <c r="F169" s="87"/>
      <c r="G169" s="83"/>
      <c r="H169" s="83"/>
      <c r="I169" s="83"/>
    </row>
    <row r="170" spans="1:9" ht="16.5" customHeight="1">
      <c r="A170" s="17" t="s">
        <v>395</v>
      </c>
      <c r="B170" s="24" t="s">
        <v>396</v>
      </c>
      <c r="C170" s="86"/>
      <c r="D170" s="87">
        <v>1691810</v>
      </c>
      <c r="E170" s="87">
        <v>1691810</v>
      </c>
      <c r="F170" s="87">
        <v>1691810</v>
      </c>
      <c r="G170" s="83">
        <v>1691803.12</v>
      </c>
      <c r="H170" s="83">
        <f>G170-I170</f>
        <v>658276.9900000001</v>
      </c>
      <c r="I170" s="83">
        <v>1033526.13</v>
      </c>
    </row>
    <row r="171" spans="1:9" ht="16.5" customHeight="1">
      <c r="A171" s="17"/>
      <c r="B171" s="24" t="s">
        <v>317</v>
      </c>
      <c r="C171" s="86"/>
      <c r="D171" s="87"/>
      <c r="E171" s="87"/>
      <c r="F171" s="87"/>
      <c r="G171" s="83">
        <v>-80.04</v>
      </c>
      <c r="H171" s="83">
        <f>G171-I171</f>
        <v>0</v>
      </c>
      <c r="I171" s="83">
        <v>-80.04</v>
      </c>
    </row>
    <row r="172" spans="1:9" ht="15">
      <c r="A172" s="17"/>
      <c r="B172" s="20" t="s">
        <v>397</v>
      </c>
      <c r="C172" s="86">
        <f aca="true" t="shared" si="46" ref="C172:I172">C88+C97+C111+C127+C129+C131+C138+C140+C144+C150+C154+C156+C163+C167+C169+C171</f>
        <v>0</v>
      </c>
      <c r="D172" s="86">
        <f t="shared" si="46"/>
        <v>0</v>
      </c>
      <c r="E172" s="86">
        <f t="shared" si="46"/>
        <v>0</v>
      </c>
      <c r="F172" s="86">
        <f t="shared" si="46"/>
        <v>0</v>
      </c>
      <c r="G172" s="86">
        <f t="shared" si="46"/>
        <v>-71523.45999999999</v>
      </c>
      <c r="H172" s="86">
        <f t="shared" si="46"/>
        <v>-4062.2299999999977</v>
      </c>
      <c r="I172" s="86">
        <f t="shared" si="46"/>
        <v>-67461.23</v>
      </c>
    </row>
    <row r="173" spans="1:9" ht="15">
      <c r="A173" s="17"/>
      <c r="B173" s="20" t="s">
        <v>196</v>
      </c>
      <c r="C173" s="86">
        <f aca="true" t="shared" si="47" ref="C173:I173">C174</f>
        <v>0</v>
      </c>
      <c r="D173" s="86">
        <f t="shared" si="47"/>
        <v>100018500</v>
      </c>
      <c r="E173" s="86">
        <f t="shared" si="47"/>
        <v>100018500</v>
      </c>
      <c r="F173" s="86">
        <f t="shared" si="47"/>
        <v>55743670</v>
      </c>
      <c r="G173" s="86">
        <f t="shared" si="47"/>
        <v>46814735</v>
      </c>
      <c r="H173" s="86">
        <f t="shared" si="47"/>
        <v>9974496</v>
      </c>
      <c r="I173" s="86">
        <f t="shared" si="47"/>
        <v>36840239</v>
      </c>
    </row>
    <row r="174" spans="1:9" ht="15">
      <c r="A174" s="17"/>
      <c r="B174" s="20" t="s">
        <v>398</v>
      </c>
      <c r="C174" s="86">
        <f aca="true" t="shared" si="48" ref="C174:I174">C175+C181</f>
        <v>0</v>
      </c>
      <c r="D174" s="86">
        <f t="shared" si="48"/>
        <v>100018500</v>
      </c>
      <c r="E174" s="86">
        <f t="shared" si="48"/>
        <v>100018500</v>
      </c>
      <c r="F174" s="86">
        <f t="shared" si="48"/>
        <v>55743670</v>
      </c>
      <c r="G174" s="86">
        <f t="shared" si="48"/>
        <v>46814735</v>
      </c>
      <c r="H174" s="86">
        <f t="shared" si="48"/>
        <v>9974496</v>
      </c>
      <c r="I174" s="86">
        <f t="shared" si="48"/>
        <v>36840239</v>
      </c>
    </row>
    <row r="175" spans="1:9" ht="30">
      <c r="A175" s="17"/>
      <c r="B175" s="20" t="s">
        <v>434</v>
      </c>
      <c r="C175" s="86">
        <f aca="true" t="shared" si="49" ref="C175:I175">C176+C177+C180</f>
        <v>0</v>
      </c>
      <c r="D175" s="86">
        <f t="shared" si="49"/>
        <v>99346000</v>
      </c>
      <c r="E175" s="86">
        <f t="shared" si="49"/>
        <v>99346000</v>
      </c>
      <c r="F175" s="86">
        <f t="shared" si="49"/>
        <v>55071170</v>
      </c>
      <c r="G175" s="86">
        <f t="shared" si="49"/>
        <v>46142235</v>
      </c>
      <c r="H175" s="86">
        <f t="shared" si="49"/>
        <v>9301996</v>
      </c>
      <c r="I175" s="86">
        <f t="shared" si="49"/>
        <v>36840239</v>
      </c>
    </row>
    <row r="176" spans="1:9" ht="30">
      <c r="A176" s="17"/>
      <c r="B176" s="24" t="s">
        <v>435</v>
      </c>
      <c r="C176" s="86"/>
      <c r="D176" s="87">
        <v>94945000</v>
      </c>
      <c r="E176" s="87">
        <v>94945000</v>
      </c>
      <c r="F176" s="87">
        <v>51852630</v>
      </c>
      <c r="G176" s="86">
        <v>43579466</v>
      </c>
      <c r="H176" s="83">
        <f>G176-I176</f>
        <v>8312886</v>
      </c>
      <c r="I176" s="86">
        <v>35266580</v>
      </c>
    </row>
    <row r="177" spans="1:9" ht="15">
      <c r="A177" s="17"/>
      <c r="B177" s="20" t="s">
        <v>436</v>
      </c>
      <c r="C177" s="86">
        <f aca="true" t="shared" si="50" ref="C177:I177">C178+C179</f>
        <v>0</v>
      </c>
      <c r="D177" s="86">
        <f t="shared" si="50"/>
        <v>4095000</v>
      </c>
      <c r="E177" s="86">
        <f t="shared" si="50"/>
        <v>4095000</v>
      </c>
      <c r="F177" s="86">
        <f t="shared" si="50"/>
        <v>2912540</v>
      </c>
      <c r="G177" s="86">
        <f t="shared" si="50"/>
        <v>2257310</v>
      </c>
      <c r="H177" s="86">
        <f t="shared" si="50"/>
        <v>683651</v>
      </c>
      <c r="I177" s="86">
        <f t="shared" si="50"/>
        <v>1573659</v>
      </c>
    </row>
    <row r="178" spans="1:9" ht="75">
      <c r="A178" s="17"/>
      <c r="B178" s="24" t="s">
        <v>437</v>
      </c>
      <c r="C178" s="86"/>
      <c r="D178" s="87">
        <v>3639000</v>
      </c>
      <c r="E178" s="87">
        <v>3639000</v>
      </c>
      <c r="F178" s="87">
        <v>2456540</v>
      </c>
      <c r="G178" s="86">
        <v>1802244</v>
      </c>
      <c r="H178" s="83">
        <f>G178-I178</f>
        <v>378895</v>
      </c>
      <c r="I178" s="86">
        <v>1423349</v>
      </c>
    </row>
    <row r="179" spans="1:9" ht="60">
      <c r="A179" s="17"/>
      <c r="B179" s="24" t="s">
        <v>438</v>
      </c>
      <c r="C179" s="86"/>
      <c r="D179" s="87">
        <v>456000</v>
      </c>
      <c r="E179" s="87">
        <v>456000</v>
      </c>
      <c r="F179" s="87">
        <v>456000</v>
      </c>
      <c r="G179" s="86">
        <v>455066</v>
      </c>
      <c r="H179" s="83">
        <f>G179-I179</f>
        <v>304756</v>
      </c>
      <c r="I179" s="86">
        <v>150310</v>
      </c>
    </row>
    <row r="180" spans="1:9" ht="45">
      <c r="A180" s="17"/>
      <c r="B180" s="24" t="s">
        <v>439</v>
      </c>
      <c r="C180" s="86"/>
      <c r="D180" s="87">
        <v>306000</v>
      </c>
      <c r="E180" s="87">
        <v>306000</v>
      </c>
      <c r="F180" s="87">
        <v>306000</v>
      </c>
      <c r="G180" s="86">
        <v>305459</v>
      </c>
      <c r="H180" s="83">
        <f>G180-I180</f>
        <v>305459</v>
      </c>
      <c r="I180" s="86">
        <v>0</v>
      </c>
    </row>
    <row r="181" spans="1:9" ht="15">
      <c r="A181" s="17"/>
      <c r="B181" s="20" t="s">
        <v>441</v>
      </c>
      <c r="C181" s="86"/>
      <c r="D181" s="87">
        <v>672500</v>
      </c>
      <c r="E181" s="87">
        <v>672500</v>
      </c>
      <c r="F181" s="87">
        <v>672500</v>
      </c>
      <c r="G181" s="86">
        <v>672500</v>
      </c>
      <c r="H181" s="86">
        <f>G181-I181</f>
        <v>672500</v>
      </c>
      <c r="I181" s="86">
        <v>0</v>
      </c>
    </row>
    <row r="182" spans="1:9" ht="15">
      <c r="A182" s="17">
        <v>68.05</v>
      </c>
      <c r="B182" s="46" t="s">
        <v>399</v>
      </c>
      <c r="C182" s="90">
        <f>+C183</f>
        <v>0</v>
      </c>
      <c r="D182" s="90">
        <f aca="true" t="shared" si="51" ref="D182:I184">+D183</f>
        <v>8845000</v>
      </c>
      <c r="E182" s="90">
        <f t="shared" si="51"/>
        <v>8845000</v>
      </c>
      <c r="F182" s="90">
        <f t="shared" si="51"/>
        <v>7353460</v>
      </c>
      <c r="G182" s="90">
        <f t="shared" si="51"/>
        <v>6442747</v>
      </c>
      <c r="H182" s="90">
        <f t="shared" si="51"/>
        <v>1498326</v>
      </c>
      <c r="I182" s="90">
        <f t="shared" si="51"/>
        <v>4944421</v>
      </c>
    </row>
    <row r="183" spans="1:9" ht="16.5" customHeight="1">
      <c r="A183" s="17" t="s">
        <v>400</v>
      </c>
      <c r="B183" s="46" t="s">
        <v>189</v>
      </c>
      <c r="C183" s="90">
        <f>+C184</f>
        <v>0</v>
      </c>
      <c r="D183" s="90">
        <f t="shared" si="51"/>
        <v>8845000</v>
      </c>
      <c r="E183" s="90">
        <f t="shared" si="51"/>
        <v>8845000</v>
      </c>
      <c r="F183" s="90">
        <f t="shared" si="51"/>
        <v>7353460</v>
      </c>
      <c r="G183" s="90">
        <f t="shared" si="51"/>
        <v>6442747</v>
      </c>
      <c r="H183" s="90">
        <f t="shared" si="51"/>
        <v>1498326</v>
      </c>
      <c r="I183" s="90">
        <f t="shared" si="51"/>
        <v>4944421</v>
      </c>
    </row>
    <row r="184" spans="1:9" ht="16.5" customHeight="1">
      <c r="A184" s="17" t="s">
        <v>401</v>
      </c>
      <c r="B184" s="20" t="s">
        <v>402</v>
      </c>
      <c r="C184" s="90">
        <f>+C185</f>
        <v>0</v>
      </c>
      <c r="D184" s="90">
        <f t="shared" si="51"/>
        <v>8845000</v>
      </c>
      <c r="E184" s="90">
        <f t="shared" si="51"/>
        <v>8845000</v>
      </c>
      <c r="F184" s="90">
        <f t="shared" si="51"/>
        <v>7353460</v>
      </c>
      <c r="G184" s="90">
        <f t="shared" si="51"/>
        <v>6442747</v>
      </c>
      <c r="H184" s="90">
        <f t="shared" si="51"/>
        <v>1498326</v>
      </c>
      <c r="I184" s="90">
        <f t="shared" si="51"/>
        <v>4944421</v>
      </c>
    </row>
    <row r="185" spans="1:9" ht="16.5" customHeight="1">
      <c r="A185" s="22" t="s">
        <v>403</v>
      </c>
      <c r="B185" s="46" t="s">
        <v>404</v>
      </c>
      <c r="C185" s="85">
        <f aca="true" t="shared" si="52" ref="C185:I185">C186</f>
        <v>0</v>
      </c>
      <c r="D185" s="85">
        <f t="shared" si="52"/>
        <v>8845000</v>
      </c>
      <c r="E185" s="85">
        <f t="shared" si="52"/>
        <v>8845000</v>
      </c>
      <c r="F185" s="85">
        <f t="shared" si="52"/>
        <v>7353460</v>
      </c>
      <c r="G185" s="85">
        <f t="shared" si="52"/>
        <v>6442747</v>
      </c>
      <c r="H185" s="85">
        <f t="shared" si="52"/>
        <v>1498326</v>
      </c>
      <c r="I185" s="85">
        <f t="shared" si="52"/>
        <v>4944421</v>
      </c>
    </row>
    <row r="186" spans="1:9" ht="16.5" customHeight="1">
      <c r="A186" s="22" t="s">
        <v>405</v>
      </c>
      <c r="B186" s="46" t="s">
        <v>406</v>
      </c>
      <c r="C186" s="85">
        <f aca="true" t="shared" si="53" ref="C186:H186">C188+C189+C190</f>
        <v>0</v>
      </c>
      <c r="D186" s="85">
        <f t="shared" si="53"/>
        <v>8845000</v>
      </c>
      <c r="E186" s="85">
        <f t="shared" si="53"/>
        <v>8845000</v>
      </c>
      <c r="F186" s="85">
        <f t="shared" si="53"/>
        <v>7353460</v>
      </c>
      <c r="G186" s="85">
        <f t="shared" si="53"/>
        <v>6442747</v>
      </c>
      <c r="H186" s="85">
        <f t="shared" si="53"/>
        <v>1498326</v>
      </c>
      <c r="I186" s="85">
        <f>I188+I189+I190</f>
        <v>4944421</v>
      </c>
    </row>
    <row r="187" spans="1:9" ht="16.5" customHeight="1">
      <c r="A187" s="17" t="s">
        <v>407</v>
      </c>
      <c r="B187" s="46" t="s">
        <v>408</v>
      </c>
      <c r="C187" s="85">
        <f aca="true" t="shared" si="54" ref="C187:I187">C188</f>
        <v>0</v>
      </c>
      <c r="D187" s="85">
        <f t="shared" si="54"/>
        <v>5117000</v>
      </c>
      <c r="E187" s="85">
        <f t="shared" si="54"/>
        <v>5117000</v>
      </c>
      <c r="F187" s="85">
        <f t="shared" si="54"/>
        <v>5117000</v>
      </c>
      <c r="G187" s="85">
        <f t="shared" si="54"/>
        <v>4855341</v>
      </c>
      <c r="H187" s="85">
        <f t="shared" si="54"/>
        <v>1123372</v>
      </c>
      <c r="I187" s="85">
        <f t="shared" si="54"/>
        <v>3731969</v>
      </c>
    </row>
    <row r="188" spans="1:9" ht="16.5" customHeight="1">
      <c r="A188" s="22" t="s">
        <v>409</v>
      </c>
      <c r="B188" s="47" t="s">
        <v>410</v>
      </c>
      <c r="C188" s="86"/>
      <c r="D188" s="87">
        <v>5117000</v>
      </c>
      <c r="E188" s="87">
        <v>5117000</v>
      </c>
      <c r="F188" s="87">
        <v>5117000</v>
      </c>
      <c r="G188" s="83">
        <v>4855341</v>
      </c>
      <c r="H188" s="83">
        <f>G188-I188</f>
        <v>1123372</v>
      </c>
      <c r="I188" s="83">
        <v>3731969</v>
      </c>
    </row>
    <row r="189" spans="1:9" ht="16.5" customHeight="1">
      <c r="A189" s="22" t="s">
        <v>411</v>
      </c>
      <c r="B189" s="47" t="s">
        <v>412</v>
      </c>
      <c r="C189" s="86"/>
      <c r="D189" s="87">
        <v>3728000</v>
      </c>
      <c r="E189" s="87">
        <v>3728000</v>
      </c>
      <c r="F189" s="87">
        <v>2236460</v>
      </c>
      <c r="G189" s="83">
        <v>1587406</v>
      </c>
      <c r="H189" s="83">
        <f>G189-I189</f>
        <v>374954</v>
      </c>
      <c r="I189" s="83">
        <v>1212452</v>
      </c>
    </row>
    <row r="190" spans="1:9" ht="16.5" customHeight="1">
      <c r="A190" s="22"/>
      <c r="B190" s="28" t="s">
        <v>413</v>
      </c>
      <c r="C190" s="86"/>
      <c r="D190" s="87"/>
      <c r="E190" s="87"/>
      <c r="F190" s="87"/>
      <c r="G190" s="83"/>
      <c r="H190" s="83"/>
      <c r="I190" s="83"/>
    </row>
    <row r="191" spans="1:9" ht="30">
      <c r="A191" s="22" t="s">
        <v>199</v>
      </c>
      <c r="B191" s="48" t="s">
        <v>200</v>
      </c>
      <c r="C191" s="82">
        <f aca="true" t="shared" si="55" ref="C191:H191">C196+C192</f>
        <v>0</v>
      </c>
      <c r="D191" s="82">
        <f t="shared" si="55"/>
        <v>0</v>
      </c>
      <c r="E191" s="82">
        <f t="shared" si="55"/>
        <v>0</v>
      </c>
      <c r="F191" s="82">
        <f t="shared" si="55"/>
        <v>0</v>
      </c>
      <c r="G191" s="82">
        <f t="shared" si="55"/>
        <v>0</v>
      </c>
      <c r="H191" s="82">
        <f t="shared" si="55"/>
        <v>0</v>
      </c>
      <c r="I191" s="82">
        <f>I196+I192</f>
        <v>0</v>
      </c>
    </row>
    <row r="192" spans="1:9" ht="15">
      <c r="A192" s="22"/>
      <c r="B192" s="48" t="s">
        <v>414</v>
      </c>
      <c r="C192" s="82">
        <f aca="true" t="shared" si="56" ref="C192:H192">C193+C194+C195</f>
        <v>0</v>
      </c>
      <c r="D192" s="82">
        <f t="shared" si="56"/>
        <v>0</v>
      </c>
      <c r="E192" s="82">
        <f t="shared" si="56"/>
        <v>0</v>
      </c>
      <c r="F192" s="82">
        <f t="shared" si="56"/>
        <v>0</v>
      </c>
      <c r="G192" s="82">
        <f t="shared" si="56"/>
        <v>0</v>
      </c>
      <c r="H192" s="82">
        <f t="shared" si="56"/>
        <v>0</v>
      </c>
      <c r="I192" s="82">
        <f>I193+I194+I195</f>
        <v>0</v>
      </c>
    </row>
    <row r="193" spans="1:9" ht="15">
      <c r="A193" s="22"/>
      <c r="B193" s="49" t="s">
        <v>415</v>
      </c>
      <c r="C193" s="82"/>
      <c r="D193" s="87"/>
      <c r="E193" s="87"/>
      <c r="F193" s="87"/>
      <c r="G193" s="82"/>
      <c r="H193" s="82"/>
      <c r="I193" s="82"/>
    </row>
    <row r="194" spans="1:9" ht="15">
      <c r="A194" s="22"/>
      <c r="B194" s="49" t="s">
        <v>416</v>
      </c>
      <c r="C194" s="82"/>
      <c r="D194" s="87"/>
      <c r="E194" s="87"/>
      <c r="F194" s="87"/>
      <c r="G194" s="82"/>
      <c r="H194" s="82"/>
      <c r="I194" s="82"/>
    </row>
    <row r="195" spans="1:9" ht="15">
      <c r="A195" s="22"/>
      <c r="B195" s="49" t="s">
        <v>417</v>
      </c>
      <c r="C195" s="82"/>
      <c r="D195" s="87"/>
      <c r="E195" s="87"/>
      <c r="F195" s="87"/>
      <c r="G195" s="82"/>
      <c r="H195" s="82"/>
      <c r="I195" s="82"/>
    </row>
    <row r="196" spans="1:9" ht="15">
      <c r="A196" s="22" t="s">
        <v>418</v>
      </c>
      <c r="B196" s="48" t="s">
        <v>419</v>
      </c>
      <c r="C196" s="82">
        <f aca="true" t="shared" si="57" ref="C196:H196">C197+C198+C199</f>
        <v>0</v>
      </c>
      <c r="D196" s="82">
        <f t="shared" si="57"/>
        <v>0</v>
      </c>
      <c r="E196" s="82">
        <f t="shared" si="57"/>
        <v>0</v>
      </c>
      <c r="F196" s="82">
        <f t="shared" si="57"/>
        <v>0</v>
      </c>
      <c r="G196" s="82">
        <f t="shared" si="57"/>
        <v>0</v>
      </c>
      <c r="H196" s="82">
        <f t="shared" si="57"/>
        <v>0</v>
      </c>
      <c r="I196" s="82">
        <f>I197+I198+I199</f>
        <v>0</v>
      </c>
    </row>
    <row r="197" spans="1:9" ht="15">
      <c r="A197" s="22" t="s">
        <v>420</v>
      </c>
      <c r="B197" s="49" t="s">
        <v>421</v>
      </c>
      <c r="C197" s="83"/>
      <c r="D197" s="87"/>
      <c r="E197" s="87"/>
      <c r="F197" s="87"/>
      <c r="G197" s="83"/>
      <c r="H197" s="83"/>
      <c r="I197" s="83"/>
    </row>
    <row r="198" spans="1:9" ht="15">
      <c r="A198" s="22" t="s">
        <v>422</v>
      </c>
      <c r="B198" s="49" t="s">
        <v>423</v>
      </c>
      <c r="C198" s="83"/>
      <c r="D198" s="87"/>
      <c r="E198" s="87"/>
      <c r="F198" s="87"/>
      <c r="G198" s="83"/>
      <c r="H198" s="83"/>
      <c r="I198" s="83"/>
    </row>
    <row r="199" spans="1:9" ht="15">
      <c r="A199" s="22" t="s">
        <v>424</v>
      </c>
      <c r="B199" s="49" t="s">
        <v>417</v>
      </c>
      <c r="C199" s="83"/>
      <c r="D199" s="87"/>
      <c r="E199" s="87"/>
      <c r="F199" s="87"/>
      <c r="G199" s="83"/>
      <c r="H199" s="83"/>
      <c r="I199" s="83"/>
    </row>
    <row r="200" spans="1:9" ht="15">
      <c r="A200" s="22" t="s">
        <v>425</v>
      </c>
      <c r="B200" s="48" t="s">
        <v>426</v>
      </c>
      <c r="C200" s="82">
        <f>C201</f>
        <v>0</v>
      </c>
      <c r="D200" s="82">
        <f aca="true" t="shared" si="58" ref="D200:I201">D201</f>
        <v>0</v>
      </c>
      <c r="E200" s="82">
        <f t="shared" si="58"/>
        <v>0</v>
      </c>
      <c r="F200" s="82">
        <f t="shared" si="58"/>
        <v>0</v>
      </c>
      <c r="G200" s="82">
        <f t="shared" si="58"/>
        <v>0</v>
      </c>
      <c r="H200" s="82">
        <f t="shared" si="58"/>
        <v>0</v>
      </c>
      <c r="I200" s="82">
        <f t="shared" si="58"/>
        <v>0</v>
      </c>
    </row>
    <row r="201" spans="1:9" ht="15">
      <c r="A201" s="22" t="s">
        <v>427</v>
      </c>
      <c r="B201" s="48" t="s">
        <v>189</v>
      </c>
      <c r="C201" s="82">
        <f>C202</f>
        <v>0</v>
      </c>
      <c r="D201" s="82">
        <f t="shared" si="58"/>
        <v>0</v>
      </c>
      <c r="E201" s="82">
        <f t="shared" si="58"/>
        <v>0</v>
      </c>
      <c r="F201" s="82">
        <f t="shared" si="58"/>
        <v>0</v>
      </c>
      <c r="G201" s="82">
        <f t="shared" si="58"/>
        <v>0</v>
      </c>
      <c r="H201" s="82">
        <f t="shared" si="58"/>
        <v>0</v>
      </c>
      <c r="I201" s="82">
        <f t="shared" si="58"/>
        <v>0</v>
      </c>
    </row>
    <row r="202" spans="1:9" ht="30">
      <c r="A202" s="22" t="s">
        <v>428</v>
      </c>
      <c r="B202" s="48" t="s">
        <v>200</v>
      </c>
      <c r="C202" s="82">
        <f aca="true" t="shared" si="59" ref="C202:H202">C205</f>
        <v>0</v>
      </c>
      <c r="D202" s="82">
        <f t="shared" si="59"/>
        <v>0</v>
      </c>
      <c r="E202" s="82">
        <f t="shared" si="59"/>
        <v>0</v>
      </c>
      <c r="F202" s="82">
        <f t="shared" si="59"/>
        <v>0</v>
      </c>
      <c r="G202" s="82">
        <f t="shared" si="59"/>
        <v>0</v>
      </c>
      <c r="H202" s="82">
        <f t="shared" si="59"/>
        <v>0</v>
      </c>
      <c r="I202" s="82">
        <f>I205</f>
        <v>0</v>
      </c>
    </row>
    <row r="203" spans="1:9" ht="15">
      <c r="A203" s="22" t="s">
        <v>429</v>
      </c>
      <c r="B203" s="48" t="s">
        <v>211</v>
      </c>
      <c r="C203" s="82">
        <f>C204</f>
        <v>0</v>
      </c>
      <c r="D203" s="82">
        <f aca="true" t="shared" si="60" ref="D203:I204">D204</f>
        <v>0</v>
      </c>
      <c r="E203" s="82">
        <f t="shared" si="60"/>
        <v>0</v>
      </c>
      <c r="F203" s="82">
        <f t="shared" si="60"/>
        <v>0</v>
      </c>
      <c r="G203" s="82">
        <f t="shared" si="60"/>
        <v>0</v>
      </c>
      <c r="H203" s="82">
        <f t="shared" si="60"/>
        <v>0</v>
      </c>
      <c r="I203" s="82">
        <f t="shared" si="60"/>
        <v>0</v>
      </c>
    </row>
    <row r="204" spans="1:9" ht="15">
      <c r="A204" s="22" t="s">
        <v>427</v>
      </c>
      <c r="B204" s="48" t="s">
        <v>189</v>
      </c>
      <c r="C204" s="82">
        <f>C205</f>
        <v>0</v>
      </c>
      <c r="D204" s="82">
        <f t="shared" si="60"/>
        <v>0</v>
      </c>
      <c r="E204" s="82">
        <f t="shared" si="60"/>
        <v>0</v>
      </c>
      <c r="F204" s="82">
        <f t="shared" si="60"/>
        <v>0</v>
      </c>
      <c r="G204" s="82">
        <f t="shared" si="60"/>
        <v>0</v>
      </c>
      <c r="H204" s="82">
        <f t="shared" si="60"/>
        <v>0</v>
      </c>
      <c r="I204" s="82">
        <f t="shared" si="60"/>
        <v>0</v>
      </c>
    </row>
    <row r="205" spans="1:9" ht="30">
      <c r="A205" s="22" t="s">
        <v>427</v>
      </c>
      <c r="B205" s="49" t="s">
        <v>200</v>
      </c>
      <c r="C205" s="83"/>
      <c r="D205" s="87"/>
      <c r="E205" s="87"/>
      <c r="F205" s="87"/>
      <c r="G205" s="83"/>
      <c r="H205" s="83"/>
      <c r="I205" s="83"/>
    </row>
    <row r="206" spans="1:9" ht="15">
      <c r="A206" s="22" t="s">
        <v>427</v>
      </c>
      <c r="B206" s="48" t="s">
        <v>419</v>
      </c>
      <c r="C206" s="82">
        <f>C207</f>
        <v>0</v>
      </c>
      <c r="D206" s="82">
        <f aca="true" t="shared" si="61" ref="D206:I208">D207</f>
        <v>0</v>
      </c>
      <c r="E206" s="82">
        <f t="shared" si="61"/>
        <v>0</v>
      </c>
      <c r="F206" s="82">
        <f t="shared" si="61"/>
        <v>0</v>
      </c>
      <c r="G206" s="82">
        <f t="shared" si="61"/>
        <v>0</v>
      </c>
      <c r="H206" s="82">
        <f t="shared" si="61"/>
        <v>0</v>
      </c>
      <c r="I206" s="82">
        <f t="shared" si="61"/>
        <v>0</v>
      </c>
    </row>
    <row r="207" spans="1:9" ht="15">
      <c r="A207" s="22" t="s">
        <v>430</v>
      </c>
      <c r="B207" s="48" t="s">
        <v>423</v>
      </c>
      <c r="C207" s="82">
        <f>C208</f>
        <v>0</v>
      </c>
      <c r="D207" s="82">
        <f t="shared" si="61"/>
        <v>0</v>
      </c>
      <c r="E207" s="82">
        <f t="shared" si="61"/>
        <v>0</v>
      </c>
      <c r="F207" s="82">
        <f t="shared" si="61"/>
        <v>0</v>
      </c>
      <c r="G207" s="82">
        <f t="shared" si="61"/>
        <v>0</v>
      </c>
      <c r="H207" s="82">
        <f t="shared" si="61"/>
        <v>0</v>
      </c>
      <c r="I207" s="82">
        <f t="shared" si="61"/>
        <v>0</v>
      </c>
    </row>
    <row r="208" spans="1:9" ht="15">
      <c r="A208" s="22" t="s">
        <v>427</v>
      </c>
      <c r="B208" s="48" t="s">
        <v>431</v>
      </c>
      <c r="C208" s="82">
        <f>C209</f>
        <v>0</v>
      </c>
      <c r="D208" s="82">
        <f t="shared" si="61"/>
        <v>0</v>
      </c>
      <c r="E208" s="82">
        <f t="shared" si="61"/>
        <v>0</v>
      </c>
      <c r="F208" s="82">
        <f t="shared" si="61"/>
        <v>0</v>
      </c>
      <c r="G208" s="82">
        <f t="shared" si="61"/>
        <v>0</v>
      </c>
      <c r="H208" s="82">
        <f t="shared" si="61"/>
        <v>0</v>
      </c>
      <c r="I208" s="82">
        <f t="shared" si="61"/>
        <v>0</v>
      </c>
    </row>
    <row r="209" spans="1:8" ht="15">
      <c r="A209" s="22" t="s">
        <v>427</v>
      </c>
      <c r="B209" s="49" t="s">
        <v>432</v>
      </c>
      <c r="C209" s="83"/>
      <c r="D209" s="87"/>
      <c r="E209" s="87"/>
      <c r="F209" s="87"/>
      <c r="G209" s="83"/>
      <c r="H209" s="83"/>
    </row>
    <row r="212" spans="2:7" ht="15.75">
      <c r="B212" s="97" t="s">
        <v>444</v>
      </c>
      <c r="C212" s="98"/>
      <c r="D212" s="98" t="s">
        <v>445</v>
      </c>
      <c r="E212" s="99"/>
      <c r="F212" s="100"/>
      <c r="G212" s="100" t="s">
        <v>446</v>
      </c>
    </row>
    <row r="213" spans="2:7" ht="15">
      <c r="B213" s="101" t="s">
        <v>447</v>
      </c>
      <c r="C213" s="102"/>
      <c r="D213" s="102" t="s">
        <v>448</v>
      </c>
      <c r="E213" s="103"/>
      <c r="F213" s="104"/>
      <c r="G213" s="104" t="s">
        <v>449</v>
      </c>
    </row>
  </sheetData>
  <sheetProtection/>
  <protectedRanges>
    <protectedRange sqref="B2:B3 C1:C3" name="Zonă1_1"/>
    <protectedRange sqref="G109:I111 G33:I33 G81:I85 G63:I63 G37:I40 G123:I127 G116:I121" name="Zonă3"/>
    <protectedRange sqref="B1" name="Zonă1_1_1_1_1_1"/>
    <protectedRange sqref="G25:I32" name="Zonă3_1"/>
    <protectedRange sqref="G35:I35" name="Zonă3_2"/>
    <protectedRange sqref="H42" name="Zonă3_3"/>
    <protectedRange sqref="H46:H52 G46:G51 I46:I51" name="Zonă3_4"/>
    <protectedRange sqref="G54:G57 H54:H58 I54:I57" name="Zonă3_5"/>
    <protectedRange sqref="H60" name="Zonă3_6"/>
    <protectedRange sqref="G62:I62" name="Zonă3_7"/>
    <protectedRange sqref="H67 G64:I66" name="Zonă3_8"/>
    <protectedRange sqref="H70:H71 G70 I70" name="Zonă3_9"/>
    <protectedRange sqref="G92:I97" name="Zonă3_10"/>
    <protectedRange sqref="H99 H106 G100:I105" name="Zonă3_11"/>
    <protectedRange sqref="G108:I108" name="Zonă3_12"/>
    <protectedRange sqref="G113:I115" name="Zonă3_13"/>
    <protectedRange sqref="H130:H131 H128" name="Zonă3_14"/>
    <protectedRange sqref="H137:H138 G134:I136" name="Zonă3_15"/>
    <protectedRange sqref="H139:H140" name="Zonă3_16"/>
    <protectedRange sqref="H144 H142" name="Zonă3_17"/>
    <protectedRange sqref="G146:I146 G148:I150" name="Zonă3_18"/>
    <protectedRange sqref="H152 H155" name="Zonă3_19"/>
    <protectedRange sqref="H159" name="Zonă3_20"/>
    <protectedRange sqref="H163" name="Zonă3_21"/>
    <protectedRange sqref="H168 H170:H171" name="Zonă3_22"/>
    <protectedRange sqref="H176" name="Zonă3_23"/>
    <protectedRange sqref="H178:H180" name="Zonă3_24"/>
    <protectedRange sqref="H188:H189" name="Zonă3_25"/>
  </protectedRanges>
  <printOptions horizontalCentered="1"/>
  <pageMargins left="0.75" right="0.75" top="0.21" bottom="0.18" header="0.17" footer="0.17"/>
  <pageSetup horizontalDpi="600" verticalDpi="600" orientation="portrait" scale="56"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2020-06-29T09:36:30Z</cp:lastPrinted>
  <dcterms:created xsi:type="dcterms:W3CDTF">2020-05-11T08:00:16Z</dcterms:created>
  <dcterms:modified xsi:type="dcterms:W3CDTF">2020-06-29T09:36:35Z</dcterms:modified>
  <cp:category/>
  <cp:version/>
  <cp:contentType/>
  <cp:contentStatus/>
</cp:coreProperties>
</file>